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E:\Dispensa - São Lourenço da Mata (27-03)\"/>
    </mc:Choice>
  </mc:AlternateContent>
  <xr:revisionPtr revIDLastSave="0" documentId="13_ncr:1_{2BDDD01F-EA11-4A16-9923-A452B11159C1}" xr6:coauthVersionLast="47" xr6:coauthVersionMax="47" xr10:uidLastSave="{00000000-0000-0000-0000-000000000000}"/>
  <bookViews>
    <workbookView xWindow="-108" yWindow="-108" windowWidth="23256" windowHeight="12456" tabRatio="902" activeTab="4" xr2:uid="{00000000-000D-0000-FFFF-FFFF00000000}"/>
  </bookViews>
  <sheets>
    <sheet name="Gráfico1" sheetId="371" r:id="rId1"/>
    <sheet name="Gráfico2" sheetId="372" r:id="rId2"/>
    <sheet name="Planilha orçamentária" sheetId="331" r:id="rId3"/>
    <sheet name="BDI" sheetId="333" r:id="rId4"/>
    <sheet name="Encargos" sheetId="332" r:id="rId5"/>
    <sheet name="THP" sheetId="370" r:id="rId6"/>
    <sheet name="01" sheetId="334" r:id="rId7"/>
    <sheet name="02 e 03" sheetId="343" r:id="rId8"/>
    <sheet name="04" sheetId="344" r:id="rId9"/>
    <sheet name="05" sheetId="345" r:id="rId10"/>
    <sheet name="06" sheetId="346" r:id="rId11"/>
    <sheet name="07" sheetId="347" r:id="rId12"/>
    <sheet name="08" sheetId="368" r:id="rId13"/>
    <sheet name="09" sheetId="348" r:id="rId14"/>
    <sheet name="10" sheetId="349" r:id="rId15"/>
    <sheet name="11" sheetId="351" r:id="rId16"/>
    <sheet name="12" sheetId="352" r:id="rId17"/>
    <sheet name="13" sheetId="353" r:id="rId18"/>
    <sheet name="14" sheetId="354" r:id="rId19"/>
    <sheet name="15" sheetId="355" r:id="rId20"/>
    <sheet name="16" sheetId="356" r:id="rId21"/>
    <sheet name="17" sheetId="357" r:id="rId22"/>
    <sheet name="18" sheetId="358" r:id="rId23"/>
    <sheet name="19" sheetId="359" r:id="rId24"/>
    <sheet name="20" sheetId="360" r:id="rId25"/>
    <sheet name="21" sheetId="361" r:id="rId26"/>
    <sheet name="22" sheetId="362" r:id="rId27"/>
    <sheet name="23" sheetId="363" r:id="rId28"/>
    <sheet name="24" sheetId="364" r:id="rId29"/>
    <sheet name="25" sheetId="365" r:id="rId30"/>
    <sheet name="26" sheetId="366" r:id="rId31"/>
    <sheet name="27" sheetId="367" r:id="rId32"/>
    <sheet name="28" sheetId="369" r:id="rId33"/>
  </sheets>
  <definedNames>
    <definedName name="Heloysa_Waléria_Gomes_Barbosa">#REF!</definedName>
    <definedName name="Pto_Exempl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" i="331" l="1"/>
  <c r="H49" i="331"/>
  <c r="H43" i="331"/>
  <c r="H46" i="331"/>
  <c r="F23" i="348"/>
  <c r="F51" i="359"/>
  <c r="F51" i="358"/>
  <c r="F51" i="357"/>
  <c r="F51" i="356"/>
  <c r="F51" i="355"/>
  <c r="F51" i="354"/>
  <c r="F51" i="353"/>
  <c r="F51" i="352"/>
  <c r="F51" i="351"/>
  <c r="F51" i="349"/>
  <c r="G31" i="362" l="1"/>
  <c r="G31" i="358"/>
  <c r="G31" i="351"/>
  <c r="G31" i="357"/>
  <c r="G31" i="334" l="1"/>
  <c r="G31" i="369" l="1"/>
  <c r="H31" i="369" s="1"/>
  <c r="G31" i="368"/>
  <c r="H31" i="368" s="1"/>
  <c r="H56" i="369"/>
  <c r="G57" i="369" s="1"/>
  <c r="H49" i="369"/>
  <c r="G50" i="369" s="1"/>
  <c r="H50" i="369" s="1"/>
  <c r="G51" i="369" s="1"/>
  <c r="G46" i="369"/>
  <c r="G47" i="369" s="1"/>
  <c r="H40" i="369"/>
  <c r="G41" i="369" s="1"/>
  <c r="I33" i="369"/>
  <c r="H30" i="369"/>
  <c r="H29" i="369"/>
  <c r="F25" i="369"/>
  <c r="H17" i="369"/>
  <c r="G53" i="369" s="1"/>
  <c r="H53" i="369" s="1"/>
  <c r="G54" i="369" s="1"/>
  <c r="G15" i="369"/>
  <c r="H15" i="369" s="1"/>
  <c r="I15" i="369" s="1"/>
  <c r="I14" i="369"/>
  <c r="H14" i="369"/>
  <c r="E9" i="369"/>
  <c r="F36" i="369" s="1"/>
  <c r="H56" i="368"/>
  <c r="G57" i="368" s="1"/>
  <c r="H49" i="368"/>
  <c r="G50" i="368" s="1"/>
  <c r="H50" i="368" s="1"/>
  <c r="G51" i="368" s="1"/>
  <c r="G46" i="368"/>
  <c r="G47" i="368" s="1"/>
  <c r="H40" i="368"/>
  <c r="G41" i="368" s="1"/>
  <c r="I33" i="368"/>
  <c r="H30" i="368"/>
  <c r="H29" i="368"/>
  <c r="F25" i="368"/>
  <c r="H17" i="368"/>
  <c r="G53" i="368" s="1"/>
  <c r="H53" i="368" s="1"/>
  <c r="G54" i="368" s="1"/>
  <c r="G15" i="368"/>
  <c r="H15" i="368" s="1"/>
  <c r="I15" i="368" s="1"/>
  <c r="I14" i="368"/>
  <c r="H14" i="368"/>
  <c r="E9" i="368"/>
  <c r="F36" i="368" s="1"/>
  <c r="G18" i="368" l="1"/>
  <c r="H18" i="368" s="1"/>
  <c r="G28" i="368"/>
  <c r="H28" i="368" s="1"/>
  <c r="G32" i="368" s="1"/>
  <c r="H32" i="368" s="1"/>
  <c r="I32" i="368" s="1"/>
  <c r="G18" i="369"/>
  <c r="G26" i="369"/>
  <c r="H26" i="369" s="1"/>
  <c r="I26" i="369" s="1"/>
  <c r="G28" i="369"/>
  <c r="H28" i="369" s="1"/>
  <c r="G32" i="369" s="1"/>
  <c r="H32" i="369" s="1"/>
  <c r="I32" i="369" s="1"/>
  <c r="F41" i="369"/>
  <c r="G26" i="368"/>
  <c r="H26" i="368" s="1"/>
  <c r="I26" i="368" s="1"/>
  <c r="F41" i="368"/>
  <c r="H31" i="351"/>
  <c r="H31" i="362"/>
  <c r="H31" i="357"/>
  <c r="G31" i="367"/>
  <c r="H31" i="367" s="1"/>
  <c r="G31" i="366"/>
  <c r="H31" i="366" s="1"/>
  <c r="G31" i="365"/>
  <c r="H31" i="365" s="1"/>
  <c r="G31" i="364"/>
  <c r="H31" i="364" s="1"/>
  <c r="G31" i="363"/>
  <c r="H31" i="363" s="1"/>
  <c r="G31" i="361"/>
  <c r="H31" i="361" s="1"/>
  <c r="G31" i="360"/>
  <c r="G31" i="359"/>
  <c r="H31" i="359" s="1"/>
  <c r="G31" i="356"/>
  <c r="H31" i="356" s="1"/>
  <c r="G31" i="355"/>
  <c r="H31" i="355" s="1"/>
  <c r="G31" i="354"/>
  <c r="H31" i="354" s="1"/>
  <c r="G31" i="353"/>
  <c r="H31" i="353" s="1"/>
  <c r="G31" i="352"/>
  <c r="H31" i="352" s="1"/>
  <c r="G31" i="349"/>
  <c r="H31" i="349" s="1"/>
  <c r="G29" i="348"/>
  <c r="H29" i="348" s="1"/>
  <c r="G31" i="347"/>
  <c r="G31" i="346"/>
  <c r="G31" i="345"/>
  <c r="H31" i="345" s="1"/>
  <c r="G31" i="344"/>
  <c r="H31" i="344" s="1"/>
  <c r="G31" i="343"/>
  <c r="H31" i="343" s="1"/>
  <c r="H31" i="334"/>
  <c r="H56" i="367"/>
  <c r="G57" i="367" s="1"/>
  <c r="H49" i="367"/>
  <c r="G50" i="367" s="1"/>
  <c r="H50" i="367" s="1"/>
  <c r="G51" i="367" s="1"/>
  <c r="G46" i="367"/>
  <c r="G47" i="367" s="1"/>
  <c r="H40" i="367"/>
  <c r="G41" i="367" s="1"/>
  <c r="I33" i="367"/>
  <c r="H30" i="367"/>
  <c r="H29" i="367"/>
  <c r="F25" i="367"/>
  <c r="H17" i="367"/>
  <c r="G53" i="367" s="1"/>
  <c r="H53" i="367" s="1"/>
  <c r="G54" i="367" s="1"/>
  <c r="G15" i="367"/>
  <c r="H15" i="367" s="1"/>
  <c r="I15" i="367" s="1"/>
  <c r="I14" i="367"/>
  <c r="H14" i="367"/>
  <c r="E9" i="367"/>
  <c r="F36" i="367" s="1"/>
  <c r="H56" i="366"/>
  <c r="G57" i="366" s="1"/>
  <c r="H49" i="366"/>
  <c r="G50" i="366" s="1"/>
  <c r="H50" i="366" s="1"/>
  <c r="G51" i="366" s="1"/>
  <c r="G46" i="366"/>
  <c r="G47" i="366" s="1"/>
  <c r="H40" i="366"/>
  <c r="G41" i="366" s="1"/>
  <c r="I33" i="366"/>
  <c r="H30" i="366"/>
  <c r="H29" i="366"/>
  <c r="F25" i="366"/>
  <c r="H17" i="366"/>
  <c r="G53" i="366" s="1"/>
  <c r="H53" i="366" s="1"/>
  <c r="G54" i="366" s="1"/>
  <c r="G15" i="366"/>
  <c r="H15" i="366" s="1"/>
  <c r="I15" i="366" s="1"/>
  <c r="I14" i="366"/>
  <c r="H14" i="366"/>
  <c r="E9" i="366"/>
  <c r="F36" i="366" s="1"/>
  <c r="H56" i="365"/>
  <c r="G57" i="365" s="1"/>
  <c r="H49" i="365"/>
  <c r="G50" i="365" s="1"/>
  <c r="H50" i="365" s="1"/>
  <c r="G51" i="365" s="1"/>
  <c r="G46" i="365"/>
  <c r="G47" i="365" s="1"/>
  <c r="H40" i="365"/>
  <c r="G41" i="365" s="1"/>
  <c r="I33" i="365"/>
  <c r="H30" i="365"/>
  <c r="H29" i="365"/>
  <c r="F25" i="365"/>
  <c r="H17" i="365"/>
  <c r="G15" i="365"/>
  <c r="H15" i="365" s="1"/>
  <c r="I15" i="365" s="1"/>
  <c r="I14" i="365"/>
  <c r="H14" i="365"/>
  <c r="E9" i="365"/>
  <c r="F36" i="365" s="1"/>
  <c r="H56" i="364"/>
  <c r="G57" i="364" s="1"/>
  <c r="H49" i="364"/>
  <c r="G50" i="364" s="1"/>
  <c r="H50" i="364" s="1"/>
  <c r="G51" i="364" s="1"/>
  <c r="G46" i="364"/>
  <c r="G47" i="364" s="1"/>
  <c r="H40" i="364"/>
  <c r="G41" i="364" s="1"/>
  <c r="I33" i="364"/>
  <c r="H30" i="364"/>
  <c r="H29" i="364"/>
  <c r="F25" i="364"/>
  <c r="H17" i="364"/>
  <c r="G53" i="364" s="1"/>
  <c r="H53" i="364" s="1"/>
  <c r="G54" i="364" s="1"/>
  <c r="G15" i="364"/>
  <c r="H15" i="364" s="1"/>
  <c r="I15" i="364" s="1"/>
  <c r="I14" i="364"/>
  <c r="H14" i="364"/>
  <c r="E9" i="364"/>
  <c r="F36" i="364" s="1"/>
  <c r="H56" i="363"/>
  <c r="G57" i="363" s="1"/>
  <c r="H49" i="363"/>
  <c r="G50" i="363" s="1"/>
  <c r="H50" i="363" s="1"/>
  <c r="G51" i="363" s="1"/>
  <c r="G46" i="363"/>
  <c r="G47" i="363" s="1"/>
  <c r="H40" i="363"/>
  <c r="G41" i="363" s="1"/>
  <c r="I33" i="363"/>
  <c r="H30" i="363"/>
  <c r="H29" i="363"/>
  <c r="F25" i="363"/>
  <c r="H17" i="363"/>
  <c r="G53" i="363" s="1"/>
  <c r="H53" i="363" s="1"/>
  <c r="G54" i="363" s="1"/>
  <c r="G15" i="363"/>
  <c r="H15" i="363" s="1"/>
  <c r="I15" i="363" s="1"/>
  <c r="I14" i="363"/>
  <c r="H14" i="363"/>
  <c r="E9" i="363"/>
  <c r="F36" i="363" s="1"/>
  <c r="H56" i="362"/>
  <c r="G57" i="362" s="1"/>
  <c r="H49" i="362"/>
  <c r="G50" i="362" s="1"/>
  <c r="H50" i="362" s="1"/>
  <c r="G51" i="362" s="1"/>
  <c r="G46" i="362"/>
  <c r="G47" i="362" s="1"/>
  <c r="H40" i="362"/>
  <c r="G41" i="362" s="1"/>
  <c r="I33" i="362"/>
  <c r="H30" i="362"/>
  <c r="H29" i="362"/>
  <c r="F25" i="362"/>
  <c r="H17" i="362"/>
  <c r="G53" i="362" s="1"/>
  <c r="H53" i="362" s="1"/>
  <c r="G54" i="362" s="1"/>
  <c r="G15" i="362"/>
  <c r="H15" i="362" s="1"/>
  <c r="I15" i="362" s="1"/>
  <c r="I14" i="362"/>
  <c r="H14" i="362"/>
  <c r="E9" i="362"/>
  <c r="F36" i="362" s="1"/>
  <c r="H56" i="361"/>
  <c r="G57" i="361" s="1"/>
  <c r="H49" i="361"/>
  <c r="G50" i="361" s="1"/>
  <c r="H50" i="361" s="1"/>
  <c r="G51" i="361" s="1"/>
  <c r="G46" i="361"/>
  <c r="G47" i="361" s="1"/>
  <c r="H40" i="361"/>
  <c r="G41" i="361" s="1"/>
  <c r="I33" i="361"/>
  <c r="H30" i="361"/>
  <c r="H29" i="361"/>
  <c r="F25" i="361"/>
  <c r="H17" i="361"/>
  <c r="G53" i="361" s="1"/>
  <c r="H53" i="361" s="1"/>
  <c r="G54" i="361" s="1"/>
  <c r="G15" i="361"/>
  <c r="H15" i="361" s="1"/>
  <c r="I15" i="361" s="1"/>
  <c r="I14" i="361"/>
  <c r="H14" i="361"/>
  <c r="E9" i="361"/>
  <c r="F36" i="361" s="1"/>
  <c r="H56" i="360"/>
  <c r="G57" i="360" s="1"/>
  <c r="H49" i="360"/>
  <c r="G50" i="360" s="1"/>
  <c r="H50" i="360" s="1"/>
  <c r="G51" i="360" s="1"/>
  <c r="G46" i="360"/>
  <c r="G47" i="360" s="1"/>
  <c r="H40" i="360"/>
  <c r="G41" i="360" s="1"/>
  <c r="I33" i="360"/>
  <c r="H31" i="360"/>
  <c r="H30" i="360"/>
  <c r="H29" i="360"/>
  <c r="F25" i="360"/>
  <c r="H17" i="360"/>
  <c r="G53" i="360" s="1"/>
  <c r="H53" i="360" s="1"/>
  <c r="G54" i="360" s="1"/>
  <c r="G15" i="360"/>
  <c r="H15" i="360" s="1"/>
  <c r="I15" i="360" s="1"/>
  <c r="I14" i="360"/>
  <c r="H14" i="360"/>
  <c r="E9" i="360"/>
  <c r="F36" i="360" s="1"/>
  <c r="H56" i="359"/>
  <c r="G57" i="359" s="1"/>
  <c r="H49" i="359"/>
  <c r="G50" i="359" s="1"/>
  <c r="H50" i="359" s="1"/>
  <c r="G51" i="359" s="1"/>
  <c r="G46" i="359"/>
  <c r="G47" i="359" s="1"/>
  <c r="H40" i="359"/>
  <c r="G41" i="359" s="1"/>
  <c r="I33" i="359"/>
  <c r="H30" i="359"/>
  <c r="H29" i="359"/>
  <c r="F25" i="359"/>
  <c r="H17" i="359"/>
  <c r="G53" i="359" s="1"/>
  <c r="H53" i="359" s="1"/>
  <c r="G54" i="359" s="1"/>
  <c r="G15" i="359"/>
  <c r="H15" i="359" s="1"/>
  <c r="I15" i="359" s="1"/>
  <c r="I14" i="359"/>
  <c r="H14" i="359"/>
  <c r="E9" i="359"/>
  <c r="F36" i="359" s="1"/>
  <c r="H56" i="358"/>
  <c r="G57" i="358" s="1"/>
  <c r="H49" i="358"/>
  <c r="G50" i="358" s="1"/>
  <c r="H50" i="358" s="1"/>
  <c r="G51" i="358" s="1"/>
  <c r="G46" i="358"/>
  <c r="G47" i="358" s="1"/>
  <c r="H40" i="358"/>
  <c r="G41" i="358" s="1"/>
  <c r="I33" i="358"/>
  <c r="H31" i="358"/>
  <c r="H30" i="358"/>
  <c r="H29" i="358"/>
  <c r="F25" i="358"/>
  <c r="H17" i="358"/>
  <c r="G53" i="358" s="1"/>
  <c r="H53" i="358" s="1"/>
  <c r="G54" i="358" s="1"/>
  <c r="G15" i="358"/>
  <c r="H15" i="358" s="1"/>
  <c r="I15" i="358" s="1"/>
  <c r="I14" i="358"/>
  <c r="H14" i="358"/>
  <c r="E9" i="358"/>
  <c r="F36" i="358" s="1"/>
  <c r="H56" i="357"/>
  <c r="G57" i="357" s="1"/>
  <c r="H49" i="357"/>
  <c r="G50" i="357" s="1"/>
  <c r="H50" i="357" s="1"/>
  <c r="G51" i="357" s="1"/>
  <c r="G46" i="357"/>
  <c r="G47" i="357" s="1"/>
  <c r="H40" i="357"/>
  <c r="G41" i="357" s="1"/>
  <c r="I33" i="357"/>
  <c r="H30" i="357"/>
  <c r="H29" i="357"/>
  <c r="F25" i="357"/>
  <c r="H17" i="357"/>
  <c r="G53" i="357" s="1"/>
  <c r="H53" i="357" s="1"/>
  <c r="G54" i="357" s="1"/>
  <c r="G15" i="357"/>
  <c r="H15" i="357" s="1"/>
  <c r="I15" i="357" s="1"/>
  <c r="I14" i="357"/>
  <c r="H14" i="357"/>
  <c r="E9" i="357"/>
  <c r="F36" i="357" s="1"/>
  <c r="H56" i="356"/>
  <c r="G57" i="356" s="1"/>
  <c r="H49" i="356"/>
  <c r="G50" i="356" s="1"/>
  <c r="H50" i="356" s="1"/>
  <c r="G51" i="356" s="1"/>
  <c r="G46" i="356"/>
  <c r="G47" i="356" s="1"/>
  <c r="H40" i="356"/>
  <c r="G41" i="356" s="1"/>
  <c r="I33" i="356"/>
  <c r="H30" i="356"/>
  <c r="H29" i="356"/>
  <c r="F25" i="356"/>
  <c r="H17" i="356"/>
  <c r="G28" i="356" s="1"/>
  <c r="H28" i="356" s="1"/>
  <c r="G15" i="356"/>
  <c r="H15" i="356" s="1"/>
  <c r="I15" i="356" s="1"/>
  <c r="I14" i="356"/>
  <c r="H14" i="356"/>
  <c r="E9" i="356"/>
  <c r="F36" i="356" s="1"/>
  <c r="H56" i="355"/>
  <c r="G57" i="355" s="1"/>
  <c r="H49" i="355"/>
  <c r="G50" i="355" s="1"/>
  <c r="H50" i="355" s="1"/>
  <c r="G51" i="355" s="1"/>
  <c r="G46" i="355"/>
  <c r="G47" i="355" s="1"/>
  <c r="H40" i="355"/>
  <c r="G41" i="355" s="1"/>
  <c r="I33" i="355"/>
  <c r="H30" i="355"/>
  <c r="H29" i="355"/>
  <c r="F25" i="355"/>
  <c r="H17" i="355"/>
  <c r="G53" i="355" s="1"/>
  <c r="H53" i="355" s="1"/>
  <c r="G54" i="355" s="1"/>
  <c r="G15" i="355"/>
  <c r="H15" i="355" s="1"/>
  <c r="I15" i="355" s="1"/>
  <c r="I14" i="355"/>
  <c r="H14" i="355"/>
  <c r="E9" i="355"/>
  <c r="F41" i="355" s="1"/>
  <c r="H56" i="354"/>
  <c r="G57" i="354" s="1"/>
  <c r="H49" i="354"/>
  <c r="G50" i="354" s="1"/>
  <c r="H50" i="354" s="1"/>
  <c r="G51" i="354" s="1"/>
  <c r="G46" i="354"/>
  <c r="G47" i="354" s="1"/>
  <c r="H40" i="354"/>
  <c r="G41" i="354" s="1"/>
  <c r="I33" i="354"/>
  <c r="H30" i="354"/>
  <c r="H29" i="354"/>
  <c r="F25" i="354"/>
  <c r="H17" i="354"/>
  <c r="G53" i="354" s="1"/>
  <c r="H53" i="354" s="1"/>
  <c r="G54" i="354" s="1"/>
  <c r="G15" i="354"/>
  <c r="H15" i="354" s="1"/>
  <c r="I15" i="354" s="1"/>
  <c r="I14" i="354"/>
  <c r="H14" i="354"/>
  <c r="E9" i="354"/>
  <c r="F36" i="354" s="1"/>
  <c r="H56" i="353"/>
  <c r="G57" i="353" s="1"/>
  <c r="H49" i="353"/>
  <c r="G50" i="353" s="1"/>
  <c r="H50" i="353" s="1"/>
  <c r="G51" i="353" s="1"/>
  <c r="G46" i="353"/>
  <c r="G47" i="353" s="1"/>
  <c r="H40" i="353"/>
  <c r="G41" i="353" s="1"/>
  <c r="I33" i="353"/>
  <c r="H30" i="353"/>
  <c r="H29" i="353"/>
  <c r="F25" i="353"/>
  <c r="H17" i="353"/>
  <c r="G53" i="353" s="1"/>
  <c r="H53" i="353" s="1"/>
  <c r="G54" i="353" s="1"/>
  <c r="G15" i="353"/>
  <c r="H15" i="353" s="1"/>
  <c r="I15" i="353" s="1"/>
  <c r="I14" i="353"/>
  <c r="H14" i="353"/>
  <c r="E9" i="353"/>
  <c r="F36" i="353" s="1"/>
  <c r="H56" i="352"/>
  <c r="G57" i="352" s="1"/>
  <c r="H49" i="352"/>
  <c r="G50" i="352" s="1"/>
  <c r="H50" i="352" s="1"/>
  <c r="G51" i="352" s="1"/>
  <c r="G46" i="352"/>
  <c r="G47" i="352" s="1"/>
  <c r="H40" i="352"/>
  <c r="G41" i="352" s="1"/>
  <c r="I33" i="352"/>
  <c r="H30" i="352"/>
  <c r="H29" i="352"/>
  <c r="F25" i="352"/>
  <c r="H17" i="352"/>
  <c r="G53" i="352" s="1"/>
  <c r="H53" i="352" s="1"/>
  <c r="G54" i="352" s="1"/>
  <c r="G15" i="352"/>
  <c r="H15" i="352" s="1"/>
  <c r="I15" i="352" s="1"/>
  <c r="I14" i="352"/>
  <c r="H14" i="352"/>
  <c r="E9" i="352"/>
  <c r="F36" i="352" s="1"/>
  <c r="H56" i="351"/>
  <c r="G57" i="351" s="1"/>
  <c r="H49" i="351"/>
  <c r="G50" i="351" s="1"/>
  <c r="H50" i="351" s="1"/>
  <c r="G51" i="351" s="1"/>
  <c r="G46" i="351"/>
  <c r="G47" i="351" s="1"/>
  <c r="H40" i="351"/>
  <c r="G41" i="351" s="1"/>
  <c r="I33" i="351"/>
  <c r="H30" i="351"/>
  <c r="H29" i="351"/>
  <c r="F25" i="351"/>
  <c r="H17" i="351"/>
  <c r="G18" i="351" s="1"/>
  <c r="G15" i="351"/>
  <c r="H15" i="351" s="1"/>
  <c r="I15" i="351" s="1"/>
  <c r="I14" i="351"/>
  <c r="H14" i="351"/>
  <c r="E9" i="351"/>
  <c r="F41" i="351" s="1"/>
  <c r="H56" i="349"/>
  <c r="G57" i="349" s="1"/>
  <c r="H49" i="349"/>
  <c r="G50" i="349" s="1"/>
  <c r="H50" i="349" s="1"/>
  <c r="G51" i="349" s="1"/>
  <c r="G46" i="349"/>
  <c r="G47" i="349" s="1"/>
  <c r="H40" i="349"/>
  <c r="G41" i="349" s="1"/>
  <c r="I33" i="349"/>
  <c r="H30" i="349"/>
  <c r="H29" i="349"/>
  <c r="F25" i="349"/>
  <c r="H17" i="349"/>
  <c r="G53" i="349" s="1"/>
  <c r="H53" i="349" s="1"/>
  <c r="G54" i="349" s="1"/>
  <c r="G15" i="349"/>
  <c r="H15" i="349" s="1"/>
  <c r="I15" i="349" s="1"/>
  <c r="I14" i="349"/>
  <c r="H14" i="349"/>
  <c r="E9" i="349"/>
  <c r="F36" i="349" s="1"/>
  <c r="H54" i="348"/>
  <c r="G55" i="348" s="1"/>
  <c r="H47" i="348"/>
  <c r="G48" i="348" s="1"/>
  <c r="H48" i="348" s="1"/>
  <c r="G49" i="348" s="1"/>
  <c r="G44" i="348"/>
  <c r="G45" i="348" s="1"/>
  <c r="H38" i="348"/>
  <c r="G39" i="348" s="1"/>
  <c r="I31" i="348"/>
  <c r="H28" i="348"/>
  <c r="H27" i="348"/>
  <c r="H15" i="348"/>
  <c r="G24" i="348" s="1"/>
  <c r="H24" i="348" s="1"/>
  <c r="I24" i="348" s="1"/>
  <c r="G13" i="348"/>
  <c r="H13" i="348" s="1"/>
  <c r="I13" i="348" s="1"/>
  <c r="I12" i="348"/>
  <c r="H12" i="348"/>
  <c r="E7" i="348"/>
  <c r="F34" i="348" s="1"/>
  <c r="H56" i="347"/>
  <c r="G57" i="347" s="1"/>
  <c r="H49" i="347"/>
  <c r="G50" i="347" s="1"/>
  <c r="H50" i="347" s="1"/>
  <c r="G51" i="347" s="1"/>
  <c r="G46" i="347"/>
  <c r="G47" i="347" s="1"/>
  <c r="H40" i="347"/>
  <c r="G41" i="347" s="1"/>
  <c r="I33" i="347"/>
  <c r="H31" i="347"/>
  <c r="H30" i="347"/>
  <c r="H29" i="347"/>
  <c r="F25" i="347"/>
  <c r="H17" i="347"/>
  <c r="G18" i="347" s="1"/>
  <c r="G19" i="347" s="1"/>
  <c r="G15" i="347"/>
  <c r="H15" i="347" s="1"/>
  <c r="I15" i="347" s="1"/>
  <c r="I14" i="347"/>
  <c r="H14" i="347"/>
  <c r="E9" i="347"/>
  <c r="F36" i="347" s="1"/>
  <c r="H56" i="346"/>
  <c r="G57" i="346" s="1"/>
  <c r="H49" i="346"/>
  <c r="G50" i="346" s="1"/>
  <c r="H50" i="346" s="1"/>
  <c r="G51" i="346" s="1"/>
  <c r="G46" i="346"/>
  <c r="G47" i="346" s="1"/>
  <c r="H40" i="346"/>
  <c r="G41" i="346" s="1"/>
  <c r="I33" i="346"/>
  <c r="H31" i="346"/>
  <c r="H30" i="346"/>
  <c r="H29" i="346"/>
  <c r="F25" i="346"/>
  <c r="H17" i="346"/>
  <c r="G53" i="346" s="1"/>
  <c r="H53" i="346" s="1"/>
  <c r="G54" i="346" s="1"/>
  <c r="G15" i="346"/>
  <c r="H15" i="346" s="1"/>
  <c r="I15" i="346" s="1"/>
  <c r="I14" i="346"/>
  <c r="H14" i="346"/>
  <c r="E9" i="346"/>
  <c r="F36" i="346" s="1"/>
  <c r="H56" i="345"/>
  <c r="G57" i="345" s="1"/>
  <c r="H49" i="345"/>
  <c r="G50" i="345" s="1"/>
  <c r="H50" i="345" s="1"/>
  <c r="G51" i="345" s="1"/>
  <c r="G46" i="345"/>
  <c r="G47" i="345" s="1"/>
  <c r="H40" i="345"/>
  <c r="G41" i="345" s="1"/>
  <c r="I33" i="345"/>
  <c r="H30" i="345"/>
  <c r="H29" i="345"/>
  <c r="F25" i="345"/>
  <c r="H17" i="345"/>
  <c r="G53" i="345" s="1"/>
  <c r="H53" i="345" s="1"/>
  <c r="G54" i="345" s="1"/>
  <c r="G15" i="345"/>
  <c r="H15" i="345" s="1"/>
  <c r="I15" i="345" s="1"/>
  <c r="I14" i="345"/>
  <c r="H14" i="345"/>
  <c r="E9" i="345"/>
  <c r="F36" i="345" s="1"/>
  <c r="H56" i="344"/>
  <c r="G57" i="344" s="1"/>
  <c r="H49" i="344"/>
  <c r="G50" i="344" s="1"/>
  <c r="H50" i="344" s="1"/>
  <c r="G51" i="344" s="1"/>
  <c r="G46" i="344"/>
  <c r="G47" i="344" s="1"/>
  <c r="H40" i="344"/>
  <c r="G41" i="344" s="1"/>
  <c r="I33" i="344"/>
  <c r="H30" i="344"/>
  <c r="H29" i="344"/>
  <c r="F25" i="344"/>
  <c r="H17" i="344"/>
  <c r="G53" i="344" s="1"/>
  <c r="H53" i="344" s="1"/>
  <c r="G54" i="344" s="1"/>
  <c r="G15" i="344"/>
  <c r="H15" i="344" s="1"/>
  <c r="I15" i="344" s="1"/>
  <c r="I14" i="344"/>
  <c r="H14" i="344"/>
  <c r="E9" i="344"/>
  <c r="F36" i="344" s="1"/>
  <c r="H56" i="343"/>
  <c r="G57" i="343" s="1"/>
  <c r="H49" i="343"/>
  <c r="G50" i="343" s="1"/>
  <c r="G46" i="343"/>
  <c r="G47" i="343" s="1"/>
  <c r="H40" i="343"/>
  <c r="G41" i="343" s="1"/>
  <c r="I33" i="343"/>
  <c r="H30" i="343"/>
  <c r="H29" i="343"/>
  <c r="F25" i="343"/>
  <c r="H17" i="343"/>
  <c r="G18" i="343" s="1"/>
  <c r="G15" i="343"/>
  <c r="H15" i="343" s="1"/>
  <c r="I15" i="343" s="1"/>
  <c r="I14" i="343"/>
  <c r="H14" i="343"/>
  <c r="E9" i="343"/>
  <c r="F41" i="343" s="1"/>
  <c r="H56" i="334"/>
  <c r="G57" i="334" s="1"/>
  <c r="H49" i="334"/>
  <c r="G50" i="334" s="1"/>
  <c r="H50" i="334" s="1"/>
  <c r="G51" i="334" s="1"/>
  <c r="G46" i="334"/>
  <c r="G47" i="334" s="1"/>
  <c r="H40" i="334"/>
  <c r="G41" i="334" s="1"/>
  <c r="I33" i="334"/>
  <c r="H30" i="334"/>
  <c r="H29" i="334"/>
  <c r="F25" i="334"/>
  <c r="H17" i="334"/>
  <c r="G53" i="334" s="1"/>
  <c r="H53" i="334" s="1"/>
  <c r="G54" i="334" s="1"/>
  <c r="G15" i="334"/>
  <c r="H15" i="334" s="1"/>
  <c r="I15" i="334" s="1"/>
  <c r="I14" i="334"/>
  <c r="H14" i="334"/>
  <c r="E9" i="334"/>
  <c r="F36" i="334" s="1"/>
  <c r="H50" i="343" l="1"/>
  <c r="G51" i="343" s="1"/>
  <c r="G26" i="353"/>
  <c r="H26" i="353" s="1"/>
  <c r="I26" i="353" s="1"/>
  <c r="G19" i="368"/>
  <c r="G51" i="348"/>
  <c r="H51" i="348" s="1"/>
  <c r="G52" i="348" s="1"/>
  <c r="G16" i="348"/>
  <c r="G26" i="347"/>
  <c r="H26" i="347" s="1"/>
  <c r="I26" i="347" s="1"/>
  <c r="G18" i="367"/>
  <c r="G19" i="367" s="1"/>
  <c r="G20" i="367" s="1"/>
  <c r="G21" i="367" s="1"/>
  <c r="H21" i="367" s="1"/>
  <c r="I21" i="367" s="1"/>
  <c r="G26" i="367"/>
  <c r="H26" i="367" s="1"/>
  <c r="I26" i="367" s="1"/>
  <c r="G26" i="365"/>
  <c r="H26" i="365" s="1"/>
  <c r="I26" i="365" s="1"/>
  <c r="F41" i="356"/>
  <c r="F47" i="356" s="1"/>
  <c r="H47" i="356" s="1"/>
  <c r="I47" i="356" s="1"/>
  <c r="G18" i="363"/>
  <c r="G19" i="363" s="1"/>
  <c r="H19" i="363" s="1"/>
  <c r="G26" i="366"/>
  <c r="H26" i="366" s="1"/>
  <c r="I26" i="366" s="1"/>
  <c r="G28" i="347"/>
  <c r="H28" i="347" s="1"/>
  <c r="G32" i="347" s="1"/>
  <c r="H32" i="347" s="1"/>
  <c r="I32" i="347" s="1"/>
  <c r="G53" i="365"/>
  <c r="H53" i="365" s="1"/>
  <c r="G54" i="365" s="1"/>
  <c r="G26" i="352"/>
  <c r="H26" i="352" s="1"/>
  <c r="I26" i="352" s="1"/>
  <c r="G28" i="365"/>
  <c r="H28" i="365" s="1"/>
  <c r="G32" i="365" s="1"/>
  <c r="H32" i="365" s="1"/>
  <c r="I32" i="365" s="1"/>
  <c r="G26" i="334"/>
  <c r="H26" i="334" s="1"/>
  <c r="I26" i="334" s="1"/>
  <c r="G18" i="346"/>
  <c r="G19" i="346" s="1"/>
  <c r="G18" i="357"/>
  <c r="G19" i="357" s="1"/>
  <c r="G20" i="357" s="1"/>
  <c r="G21" i="357" s="1"/>
  <c r="H21" i="357" s="1"/>
  <c r="I21" i="357" s="1"/>
  <c r="G18" i="362"/>
  <c r="G19" i="362" s="1"/>
  <c r="H19" i="362" s="1"/>
  <c r="G18" i="352"/>
  <c r="G19" i="352" s="1"/>
  <c r="G20" i="352" s="1"/>
  <c r="G21" i="352" s="1"/>
  <c r="H21" i="352" s="1"/>
  <c r="I21" i="352" s="1"/>
  <c r="F41" i="362"/>
  <c r="F47" i="362" s="1"/>
  <c r="H47" i="362" s="1"/>
  <c r="I47" i="362" s="1"/>
  <c r="G18" i="345"/>
  <c r="G19" i="345" s="1"/>
  <c r="G20" i="345" s="1"/>
  <c r="G21" i="345" s="1"/>
  <c r="H21" i="345" s="1"/>
  <c r="I21" i="345" s="1"/>
  <c r="G26" i="351"/>
  <c r="H26" i="351" s="1"/>
  <c r="I26" i="351" s="1"/>
  <c r="G26" i="360"/>
  <c r="H26" i="360" s="1"/>
  <c r="I26" i="360" s="1"/>
  <c r="G26" i="344"/>
  <c r="H26" i="344" s="1"/>
  <c r="I26" i="344" s="1"/>
  <c r="G32" i="356"/>
  <c r="H32" i="356" s="1"/>
  <c r="I32" i="356" s="1"/>
  <c r="F57" i="356"/>
  <c r="H57" i="356" s="1"/>
  <c r="I57" i="356" s="1"/>
  <c r="G26" i="359"/>
  <c r="H26" i="359" s="1"/>
  <c r="I26" i="359" s="1"/>
  <c r="H18" i="369"/>
  <c r="G19" i="369"/>
  <c r="F60" i="369"/>
  <c r="F51" i="369"/>
  <c r="H51" i="369" s="1"/>
  <c r="I51" i="369" s="1"/>
  <c r="F54" i="369"/>
  <c r="H54" i="369" s="1"/>
  <c r="I54" i="369" s="1"/>
  <c r="H41" i="369"/>
  <c r="I41" i="369" s="1"/>
  <c r="F47" i="369"/>
  <c r="H47" i="369" s="1"/>
  <c r="I47" i="369" s="1"/>
  <c r="F57" i="369"/>
  <c r="H57" i="369" s="1"/>
  <c r="I57" i="369" s="1"/>
  <c r="H19" i="368"/>
  <c r="G20" i="368"/>
  <c r="G21" i="368" s="1"/>
  <c r="H21" i="368" s="1"/>
  <c r="I21" i="368" s="1"/>
  <c r="I34" i="368" s="1"/>
  <c r="G36" i="368" s="1"/>
  <c r="H36" i="368" s="1"/>
  <c r="I36" i="368" s="1"/>
  <c r="G64" i="368" s="1"/>
  <c r="F47" i="368"/>
  <c r="H47" i="368" s="1"/>
  <c r="I47" i="368" s="1"/>
  <c r="F60" i="368"/>
  <c r="F51" i="368"/>
  <c r="H51" i="368" s="1"/>
  <c r="I51" i="368" s="1"/>
  <c r="F54" i="368"/>
  <c r="H54" i="368" s="1"/>
  <c r="I54" i="368" s="1"/>
  <c r="H41" i="368"/>
  <c r="I41" i="368" s="1"/>
  <c r="F57" i="368"/>
  <c r="H57" i="368" s="1"/>
  <c r="I57" i="368" s="1"/>
  <c r="G18" i="364"/>
  <c r="G19" i="364" s="1"/>
  <c r="H19" i="364" s="1"/>
  <c r="G26" i="364"/>
  <c r="H26" i="364" s="1"/>
  <c r="I26" i="364" s="1"/>
  <c r="G26" i="363"/>
  <c r="H26" i="363" s="1"/>
  <c r="I26" i="363" s="1"/>
  <c r="G26" i="362"/>
  <c r="H26" i="362" s="1"/>
  <c r="I26" i="362" s="1"/>
  <c r="G28" i="362"/>
  <c r="H28" i="362" s="1"/>
  <c r="G32" i="362" s="1"/>
  <c r="H32" i="362" s="1"/>
  <c r="I32" i="362" s="1"/>
  <c r="G18" i="361"/>
  <c r="G19" i="361" s="1"/>
  <c r="G20" i="361" s="1"/>
  <c r="G21" i="361" s="1"/>
  <c r="H21" i="361" s="1"/>
  <c r="I21" i="361" s="1"/>
  <c r="G26" i="361"/>
  <c r="H26" i="361" s="1"/>
  <c r="I26" i="361" s="1"/>
  <c r="G18" i="360"/>
  <c r="G19" i="360" s="1"/>
  <c r="G20" i="360" s="1"/>
  <c r="G21" i="360" s="1"/>
  <c r="H21" i="360" s="1"/>
  <c r="I21" i="360" s="1"/>
  <c r="G18" i="359"/>
  <c r="G19" i="359" s="1"/>
  <c r="H19" i="359" s="1"/>
  <c r="G18" i="358"/>
  <c r="G19" i="358" s="1"/>
  <c r="G20" i="358" s="1"/>
  <c r="G21" i="358" s="1"/>
  <c r="H21" i="358" s="1"/>
  <c r="I21" i="358" s="1"/>
  <c r="G26" i="358"/>
  <c r="H26" i="358" s="1"/>
  <c r="I26" i="358" s="1"/>
  <c r="G26" i="357"/>
  <c r="H26" i="357" s="1"/>
  <c r="I26" i="357" s="1"/>
  <c r="G53" i="356"/>
  <c r="H53" i="356" s="1"/>
  <c r="G54" i="356" s="1"/>
  <c r="G18" i="356"/>
  <c r="G26" i="356"/>
  <c r="H26" i="356" s="1"/>
  <c r="I26" i="356" s="1"/>
  <c r="G26" i="355"/>
  <c r="H26" i="355" s="1"/>
  <c r="I26" i="355" s="1"/>
  <c r="G18" i="354"/>
  <c r="G19" i="354" s="1"/>
  <c r="H19" i="354" s="1"/>
  <c r="G26" i="354"/>
  <c r="H26" i="354" s="1"/>
  <c r="I26" i="354" s="1"/>
  <c r="G18" i="353"/>
  <c r="G18" i="349"/>
  <c r="G19" i="349" s="1"/>
  <c r="G20" i="349" s="1"/>
  <c r="G21" i="349" s="1"/>
  <c r="H21" i="349" s="1"/>
  <c r="I21" i="349" s="1"/>
  <c r="G26" i="349"/>
  <c r="H26" i="349" s="1"/>
  <c r="I26" i="349" s="1"/>
  <c r="G53" i="347"/>
  <c r="H53" i="347" s="1"/>
  <c r="G54" i="347" s="1"/>
  <c r="G26" i="346"/>
  <c r="H26" i="346" s="1"/>
  <c r="I26" i="346" s="1"/>
  <c r="G26" i="345"/>
  <c r="H26" i="345" s="1"/>
  <c r="I26" i="345" s="1"/>
  <c r="G18" i="344"/>
  <c r="G19" i="344" s="1"/>
  <c r="H19" i="344" s="1"/>
  <c r="G26" i="343"/>
  <c r="H26" i="343" s="1"/>
  <c r="I26" i="343" s="1"/>
  <c r="G18" i="366"/>
  <c r="H19" i="367"/>
  <c r="G28" i="367"/>
  <c r="H28" i="367" s="1"/>
  <c r="G32" i="367" s="1"/>
  <c r="H32" i="367" s="1"/>
  <c r="I32" i="367" s="1"/>
  <c r="F41" i="367"/>
  <c r="G28" i="366"/>
  <c r="H28" i="366" s="1"/>
  <c r="G32" i="366" s="1"/>
  <c r="H32" i="366" s="1"/>
  <c r="I32" i="366" s="1"/>
  <c r="F41" i="366"/>
  <c r="F41" i="365"/>
  <c r="H41" i="365" s="1"/>
  <c r="I41" i="365" s="1"/>
  <c r="G18" i="365"/>
  <c r="G28" i="364"/>
  <c r="H28" i="364" s="1"/>
  <c r="G32" i="364" s="1"/>
  <c r="H32" i="364" s="1"/>
  <c r="I32" i="364" s="1"/>
  <c r="F41" i="364"/>
  <c r="G28" i="363"/>
  <c r="H28" i="363" s="1"/>
  <c r="G32" i="363" s="1"/>
  <c r="H32" i="363" s="1"/>
  <c r="I32" i="363" s="1"/>
  <c r="F41" i="363"/>
  <c r="H41" i="362"/>
  <c r="I41" i="362" s="1"/>
  <c r="F60" i="362"/>
  <c r="G28" i="361"/>
  <c r="H28" i="361" s="1"/>
  <c r="G32" i="361" s="1"/>
  <c r="H32" i="361" s="1"/>
  <c r="I32" i="361" s="1"/>
  <c r="F41" i="361"/>
  <c r="G28" i="360"/>
  <c r="H28" i="360" s="1"/>
  <c r="G32" i="360" s="1"/>
  <c r="H32" i="360" s="1"/>
  <c r="I32" i="360" s="1"/>
  <c r="F41" i="360"/>
  <c r="G28" i="359"/>
  <c r="H28" i="359" s="1"/>
  <c r="G32" i="359" s="1"/>
  <c r="H32" i="359" s="1"/>
  <c r="I32" i="359" s="1"/>
  <c r="F41" i="359"/>
  <c r="G28" i="358"/>
  <c r="H28" i="358" s="1"/>
  <c r="G32" i="358" s="1"/>
  <c r="H32" i="358" s="1"/>
  <c r="I32" i="358" s="1"/>
  <c r="F41" i="358"/>
  <c r="G28" i="357"/>
  <c r="H28" i="357" s="1"/>
  <c r="G32" i="357" s="1"/>
  <c r="H32" i="357" s="1"/>
  <c r="I32" i="357" s="1"/>
  <c r="F41" i="357"/>
  <c r="H41" i="356"/>
  <c r="I41" i="356" s="1"/>
  <c r="F54" i="356"/>
  <c r="H51" i="356"/>
  <c r="I51" i="356" s="1"/>
  <c r="F60" i="356"/>
  <c r="F36" i="355"/>
  <c r="F54" i="355"/>
  <c r="H54" i="355" s="1"/>
  <c r="I54" i="355" s="1"/>
  <c r="F57" i="355"/>
  <c r="H57" i="355" s="1"/>
  <c r="I57" i="355" s="1"/>
  <c r="F47" i="355"/>
  <c r="H47" i="355" s="1"/>
  <c r="I47" i="355" s="1"/>
  <c r="F60" i="355"/>
  <c r="H51" i="355"/>
  <c r="I51" i="355" s="1"/>
  <c r="H41" i="355"/>
  <c r="I41" i="355" s="1"/>
  <c r="G18" i="355"/>
  <c r="G28" i="355"/>
  <c r="H28" i="355" s="1"/>
  <c r="G32" i="355" s="1"/>
  <c r="H32" i="355" s="1"/>
  <c r="I32" i="355" s="1"/>
  <c r="G28" i="354"/>
  <c r="H28" i="354" s="1"/>
  <c r="G32" i="354" s="1"/>
  <c r="H32" i="354" s="1"/>
  <c r="I32" i="354" s="1"/>
  <c r="F41" i="354"/>
  <c r="G28" i="353"/>
  <c r="H28" i="353" s="1"/>
  <c r="G32" i="353" s="1"/>
  <c r="H32" i="353" s="1"/>
  <c r="I32" i="353" s="1"/>
  <c r="F41" i="353"/>
  <c r="H19" i="352"/>
  <c r="G28" i="352"/>
  <c r="H28" i="352" s="1"/>
  <c r="G32" i="352" s="1"/>
  <c r="H32" i="352" s="1"/>
  <c r="I32" i="352" s="1"/>
  <c r="F41" i="352"/>
  <c r="F36" i="351"/>
  <c r="F54" i="351"/>
  <c r="H41" i="351"/>
  <c r="I41" i="351" s="1"/>
  <c r="F57" i="351"/>
  <c r="H57" i="351" s="1"/>
  <c r="I57" i="351" s="1"/>
  <c r="F60" i="351"/>
  <c r="F47" i="351"/>
  <c r="H47" i="351" s="1"/>
  <c r="I47" i="351" s="1"/>
  <c r="H51" i="351"/>
  <c r="I51" i="351" s="1"/>
  <c r="G19" i="351"/>
  <c r="H18" i="351"/>
  <c r="G28" i="351"/>
  <c r="H28" i="351" s="1"/>
  <c r="G32" i="351" s="1"/>
  <c r="H32" i="351" s="1"/>
  <c r="I32" i="351" s="1"/>
  <c r="G53" i="351"/>
  <c r="H53" i="351" s="1"/>
  <c r="G54" i="351" s="1"/>
  <c r="G28" i="349"/>
  <c r="H28" i="349" s="1"/>
  <c r="G32" i="349" s="1"/>
  <c r="H32" i="349" s="1"/>
  <c r="I32" i="349" s="1"/>
  <c r="F41" i="349"/>
  <c r="G26" i="348"/>
  <c r="H26" i="348" s="1"/>
  <c r="G30" i="348" s="1"/>
  <c r="H30" i="348" s="1"/>
  <c r="I30" i="348" s="1"/>
  <c r="F39" i="348"/>
  <c r="F41" i="347"/>
  <c r="F60" i="347" s="1"/>
  <c r="G20" i="347"/>
  <c r="G21" i="347" s="1"/>
  <c r="H21" i="347" s="1"/>
  <c r="I21" i="347" s="1"/>
  <c r="H19" i="347"/>
  <c r="H18" i="347"/>
  <c r="G20" i="346"/>
  <c r="G21" i="346" s="1"/>
  <c r="H21" i="346" s="1"/>
  <c r="I21" i="346" s="1"/>
  <c r="H19" i="346"/>
  <c r="G28" i="346"/>
  <c r="H28" i="346" s="1"/>
  <c r="G32" i="346" s="1"/>
  <c r="H32" i="346" s="1"/>
  <c r="I32" i="346" s="1"/>
  <c r="F41" i="346"/>
  <c r="H18" i="346"/>
  <c r="H19" i="345"/>
  <c r="G28" i="345"/>
  <c r="H28" i="345" s="1"/>
  <c r="G32" i="345" s="1"/>
  <c r="H32" i="345" s="1"/>
  <c r="I32" i="345" s="1"/>
  <c r="F41" i="345"/>
  <c r="G28" i="344"/>
  <c r="H28" i="344" s="1"/>
  <c r="G32" i="344" s="1"/>
  <c r="H32" i="344" s="1"/>
  <c r="I32" i="344" s="1"/>
  <c r="F41" i="344"/>
  <c r="F36" i="343"/>
  <c r="F60" i="343"/>
  <c r="F51" i="343"/>
  <c r="F54" i="343"/>
  <c r="H41" i="343"/>
  <c r="I41" i="343" s="1"/>
  <c r="F57" i="343"/>
  <c r="H57" i="343" s="1"/>
  <c r="I57" i="343" s="1"/>
  <c r="F47" i="343"/>
  <c r="H47" i="343" s="1"/>
  <c r="I47" i="343" s="1"/>
  <c r="G19" i="343"/>
  <c r="H18" i="343"/>
  <c r="G28" i="343"/>
  <c r="H28" i="343" s="1"/>
  <c r="G32" i="343" s="1"/>
  <c r="H32" i="343" s="1"/>
  <c r="I32" i="343" s="1"/>
  <c r="G53" i="343"/>
  <c r="H53" i="343" s="1"/>
  <c r="G54" i="343" s="1"/>
  <c r="G18" i="334"/>
  <c r="G19" i="334" s="1"/>
  <c r="H19" i="334" s="1"/>
  <c r="G28" i="334"/>
  <c r="H28" i="334" s="1"/>
  <c r="G32" i="334" s="1"/>
  <c r="H32" i="334" s="1"/>
  <c r="I32" i="334" s="1"/>
  <c r="F41" i="334"/>
  <c r="H51" i="343" l="1"/>
  <c r="I51" i="343" s="1"/>
  <c r="H18" i="367"/>
  <c r="H18" i="363"/>
  <c r="H18" i="362"/>
  <c r="G20" i="363"/>
  <c r="G21" i="363" s="1"/>
  <c r="H21" i="363" s="1"/>
  <c r="I21" i="363" s="1"/>
  <c r="I34" i="363" s="1"/>
  <c r="G36" i="363" s="1"/>
  <c r="H36" i="363" s="1"/>
  <c r="I36" i="363" s="1"/>
  <c r="G64" i="363" s="1"/>
  <c r="G20" i="362"/>
  <c r="G21" i="362" s="1"/>
  <c r="H21" i="362" s="1"/>
  <c r="I21" i="362" s="1"/>
  <c r="I34" i="362" s="1"/>
  <c r="G36" i="362" s="1"/>
  <c r="H36" i="362" s="1"/>
  <c r="I36" i="362" s="1"/>
  <c r="G64" i="362" s="1"/>
  <c r="H18" i="360"/>
  <c r="G20" i="359"/>
  <c r="G21" i="359" s="1"/>
  <c r="H21" i="359" s="1"/>
  <c r="I21" i="359" s="1"/>
  <c r="H18" i="357"/>
  <c r="H18" i="352"/>
  <c r="H18" i="344"/>
  <c r="I34" i="358"/>
  <c r="G36" i="358" s="1"/>
  <c r="H36" i="358" s="1"/>
  <c r="I36" i="358" s="1"/>
  <c r="G64" i="358" s="1"/>
  <c r="F51" i="365"/>
  <c r="H51" i="365" s="1"/>
  <c r="I51" i="365" s="1"/>
  <c r="H19" i="357"/>
  <c r="F51" i="362"/>
  <c r="H51" i="362" s="1"/>
  <c r="I51" i="362" s="1"/>
  <c r="F54" i="365"/>
  <c r="H54" i="365" s="1"/>
  <c r="I54" i="365" s="1"/>
  <c r="I34" i="346"/>
  <c r="G36" i="346" s="1"/>
  <c r="H36" i="346" s="1"/>
  <c r="I36" i="346" s="1"/>
  <c r="G64" i="346" s="1"/>
  <c r="H18" i="345"/>
  <c r="G20" i="354"/>
  <c r="G21" i="354" s="1"/>
  <c r="H21" i="354" s="1"/>
  <c r="I21" i="354" s="1"/>
  <c r="I34" i="354" s="1"/>
  <c r="G36" i="354" s="1"/>
  <c r="H36" i="354" s="1"/>
  <c r="I36" i="354" s="1"/>
  <c r="G64" i="354" s="1"/>
  <c r="H18" i="358"/>
  <c r="H19" i="361"/>
  <c r="F54" i="362"/>
  <c r="H54" i="362" s="1"/>
  <c r="I54" i="362" s="1"/>
  <c r="F57" i="362"/>
  <c r="H57" i="362" s="1"/>
  <c r="I57" i="362" s="1"/>
  <c r="F60" i="365"/>
  <c r="H54" i="356"/>
  <c r="I54" i="356" s="1"/>
  <c r="I58" i="356" s="1"/>
  <c r="G60" i="356" s="1"/>
  <c r="H60" i="356" s="1"/>
  <c r="I60" i="356" s="1"/>
  <c r="H64" i="356" s="1"/>
  <c r="H19" i="369"/>
  <c r="G20" i="369"/>
  <c r="G21" i="369" s="1"/>
  <c r="H21" i="369" s="1"/>
  <c r="I21" i="369" s="1"/>
  <c r="I34" i="369" s="1"/>
  <c r="G36" i="369" s="1"/>
  <c r="H36" i="369" s="1"/>
  <c r="I36" i="369" s="1"/>
  <c r="G64" i="369" s="1"/>
  <c r="I58" i="369"/>
  <c r="G60" i="369" s="1"/>
  <c r="H60" i="369" s="1"/>
  <c r="I60" i="369" s="1"/>
  <c r="H64" i="369" s="1"/>
  <c r="I58" i="368"/>
  <c r="G60" i="368" s="1"/>
  <c r="H60" i="368" s="1"/>
  <c r="I60" i="368" s="1"/>
  <c r="H64" i="368" s="1"/>
  <c r="I64" i="368" s="1"/>
  <c r="I34" i="367"/>
  <c r="G36" i="367" s="1"/>
  <c r="H36" i="367" s="1"/>
  <c r="I36" i="367" s="1"/>
  <c r="G64" i="367" s="1"/>
  <c r="I34" i="361"/>
  <c r="G36" i="361" s="1"/>
  <c r="H36" i="361" s="1"/>
  <c r="I36" i="361" s="1"/>
  <c r="G64" i="361" s="1"/>
  <c r="I34" i="360"/>
  <c r="G36" i="360" s="1"/>
  <c r="H36" i="360" s="1"/>
  <c r="I36" i="360" s="1"/>
  <c r="G64" i="360" s="1"/>
  <c r="I34" i="357"/>
  <c r="G36" i="357" s="1"/>
  <c r="H36" i="357" s="1"/>
  <c r="I36" i="357" s="1"/>
  <c r="G64" i="357" s="1"/>
  <c r="I34" i="349"/>
  <c r="G36" i="349" s="1"/>
  <c r="H36" i="349" s="1"/>
  <c r="I36" i="349" s="1"/>
  <c r="G64" i="349" s="1"/>
  <c r="I34" i="347"/>
  <c r="G36" i="347" s="1"/>
  <c r="H36" i="347" s="1"/>
  <c r="I36" i="347" s="1"/>
  <c r="G64" i="347" s="1"/>
  <c r="H18" i="364"/>
  <c r="G20" i="364"/>
  <c r="G21" i="364" s="1"/>
  <c r="H21" i="364" s="1"/>
  <c r="I21" i="364" s="1"/>
  <c r="I34" i="364" s="1"/>
  <c r="G36" i="364" s="1"/>
  <c r="H36" i="364" s="1"/>
  <c r="I36" i="364" s="1"/>
  <c r="G64" i="364" s="1"/>
  <c r="H18" i="361"/>
  <c r="H19" i="360"/>
  <c r="H18" i="359"/>
  <c r="H19" i="358"/>
  <c r="H18" i="356"/>
  <c r="G19" i="356"/>
  <c r="H18" i="354"/>
  <c r="G19" i="353"/>
  <c r="H18" i="353"/>
  <c r="I34" i="352"/>
  <c r="G36" i="352" s="1"/>
  <c r="H36" i="352" s="1"/>
  <c r="I36" i="352" s="1"/>
  <c r="G64" i="352" s="1"/>
  <c r="H19" i="349"/>
  <c r="H18" i="349"/>
  <c r="H16" i="348"/>
  <c r="G17" i="348"/>
  <c r="I34" i="345"/>
  <c r="G36" i="345" s="1"/>
  <c r="H36" i="345" s="1"/>
  <c r="I36" i="345" s="1"/>
  <c r="G64" i="345" s="1"/>
  <c r="G20" i="344"/>
  <c r="G21" i="344" s="1"/>
  <c r="H21" i="344" s="1"/>
  <c r="I21" i="344" s="1"/>
  <c r="I34" i="344" s="1"/>
  <c r="G36" i="344" s="1"/>
  <c r="H36" i="344" s="1"/>
  <c r="I36" i="344" s="1"/>
  <c r="G64" i="344" s="1"/>
  <c r="H18" i="366"/>
  <c r="G19" i="366"/>
  <c r="F47" i="367"/>
  <c r="H47" i="367" s="1"/>
  <c r="I47" i="367" s="1"/>
  <c r="F60" i="367"/>
  <c r="F51" i="367"/>
  <c r="H51" i="367" s="1"/>
  <c r="I51" i="367" s="1"/>
  <c r="F54" i="367"/>
  <c r="H54" i="367" s="1"/>
  <c r="I54" i="367" s="1"/>
  <c r="H41" i="367"/>
  <c r="I41" i="367" s="1"/>
  <c r="F57" i="367"/>
  <c r="H57" i="367" s="1"/>
  <c r="I57" i="367" s="1"/>
  <c r="F47" i="366"/>
  <c r="H47" i="366" s="1"/>
  <c r="I47" i="366" s="1"/>
  <c r="F60" i="366"/>
  <c r="F51" i="366"/>
  <c r="H51" i="366" s="1"/>
  <c r="I51" i="366" s="1"/>
  <c r="F54" i="366"/>
  <c r="H54" i="366" s="1"/>
  <c r="I54" i="366" s="1"/>
  <c r="H41" i="366"/>
  <c r="I41" i="366" s="1"/>
  <c r="F57" i="366"/>
  <c r="H57" i="366" s="1"/>
  <c r="I57" i="366" s="1"/>
  <c r="F47" i="365"/>
  <c r="H47" i="365" s="1"/>
  <c r="I47" i="365" s="1"/>
  <c r="F57" i="365"/>
  <c r="H57" i="365" s="1"/>
  <c r="I57" i="365" s="1"/>
  <c r="G19" i="365"/>
  <c r="H18" i="365"/>
  <c r="F47" i="364"/>
  <c r="H47" i="364" s="1"/>
  <c r="I47" i="364" s="1"/>
  <c r="F60" i="364"/>
  <c r="F51" i="364"/>
  <c r="H51" i="364" s="1"/>
  <c r="I51" i="364" s="1"/>
  <c r="F54" i="364"/>
  <c r="H54" i="364" s="1"/>
  <c r="I54" i="364" s="1"/>
  <c r="H41" i="364"/>
  <c r="I41" i="364" s="1"/>
  <c r="F57" i="364"/>
  <c r="H57" i="364" s="1"/>
  <c r="I57" i="364" s="1"/>
  <c r="F47" i="363"/>
  <c r="H47" i="363" s="1"/>
  <c r="I47" i="363" s="1"/>
  <c r="F60" i="363"/>
  <c r="F51" i="363"/>
  <c r="H51" i="363" s="1"/>
  <c r="I51" i="363" s="1"/>
  <c r="F54" i="363"/>
  <c r="H54" i="363" s="1"/>
  <c r="I54" i="363" s="1"/>
  <c r="H41" i="363"/>
  <c r="I41" i="363" s="1"/>
  <c r="F57" i="363"/>
  <c r="H57" i="363" s="1"/>
  <c r="I57" i="363" s="1"/>
  <c r="F47" i="361"/>
  <c r="H47" i="361" s="1"/>
  <c r="I47" i="361" s="1"/>
  <c r="F54" i="361"/>
  <c r="H54" i="361" s="1"/>
  <c r="I54" i="361" s="1"/>
  <c r="H41" i="361"/>
  <c r="I41" i="361" s="1"/>
  <c r="F51" i="361"/>
  <c r="H51" i="361" s="1"/>
  <c r="I51" i="361" s="1"/>
  <c r="F57" i="361"/>
  <c r="H57" i="361" s="1"/>
  <c r="I57" i="361" s="1"/>
  <c r="F60" i="361"/>
  <c r="F47" i="360"/>
  <c r="H47" i="360" s="1"/>
  <c r="I47" i="360" s="1"/>
  <c r="F60" i="360"/>
  <c r="F51" i="360"/>
  <c r="H51" i="360" s="1"/>
  <c r="I51" i="360" s="1"/>
  <c r="F54" i="360"/>
  <c r="H54" i="360" s="1"/>
  <c r="I54" i="360" s="1"/>
  <c r="H41" i="360"/>
  <c r="I41" i="360" s="1"/>
  <c r="F57" i="360"/>
  <c r="H57" i="360" s="1"/>
  <c r="I57" i="360" s="1"/>
  <c r="I34" i="359"/>
  <c r="G36" i="359" s="1"/>
  <c r="H36" i="359" s="1"/>
  <c r="I36" i="359" s="1"/>
  <c r="G64" i="359" s="1"/>
  <c r="F47" i="359"/>
  <c r="H47" i="359" s="1"/>
  <c r="I47" i="359" s="1"/>
  <c r="F60" i="359"/>
  <c r="H51" i="359"/>
  <c r="I51" i="359" s="1"/>
  <c r="F54" i="359"/>
  <c r="H54" i="359" s="1"/>
  <c r="I54" i="359" s="1"/>
  <c r="H41" i="359"/>
  <c r="I41" i="359" s="1"/>
  <c r="F57" i="359"/>
  <c r="H57" i="359" s="1"/>
  <c r="I57" i="359" s="1"/>
  <c r="F47" i="358"/>
  <c r="H47" i="358" s="1"/>
  <c r="I47" i="358" s="1"/>
  <c r="F60" i="358"/>
  <c r="H51" i="358"/>
  <c r="I51" i="358" s="1"/>
  <c r="F54" i="358"/>
  <c r="H54" i="358" s="1"/>
  <c r="I54" i="358" s="1"/>
  <c r="H41" i="358"/>
  <c r="I41" i="358" s="1"/>
  <c r="F57" i="358"/>
  <c r="H57" i="358" s="1"/>
  <c r="I57" i="358" s="1"/>
  <c r="F60" i="357"/>
  <c r="F54" i="357"/>
  <c r="H54" i="357" s="1"/>
  <c r="I54" i="357" s="1"/>
  <c r="H41" i="357"/>
  <c r="I41" i="357" s="1"/>
  <c r="H51" i="357"/>
  <c r="I51" i="357" s="1"/>
  <c r="F57" i="357"/>
  <c r="H57" i="357" s="1"/>
  <c r="I57" i="357" s="1"/>
  <c r="F47" i="357"/>
  <c r="H47" i="357" s="1"/>
  <c r="I47" i="357" s="1"/>
  <c r="G19" i="355"/>
  <c r="H18" i="355"/>
  <c r="I58" i="355"/>
  <c r="G60" i="355" s="1"/>
  <c r="H60" i="355" s="1"/>
  <c r="I60" i="355" s="1"/>
  <c r="H64" i="355" s="1"/>
  <c r="H51" i="354"/>
  <c r="I51" i="354" s="1"/>
  <c r="F60" i="354"/>
  <c r="F54" i="354"/>
  <c r="H54" i="354" s="1"/>
  <c r="I54" i="354" s="1"/>
  <c r="H41" i="354"/>
  <c r="I41" i="354" s="1"/>
  <c r="F57" i="354"/>
  <c r="H57" i="354" s="1"/>
  <c r="I57" i="354" s="1"/>
  <c r="F47" i="354"/>
  <c r="H47" i="354" s="1"/>
  <c r="I47" i="354" s="1"/>
  <c r="F47" i="353"/>
  <c r="H47" i="353" s="1"/>
  <c r="I47" i="353" s="1"/>
  <c r="F60" i="353"/>
  <c r="H51" i="353"/>
  <c r="I51" i="353" s="1"/>
  <c r="F54" i="353"/>
  <c r="H54" i="353" s="1"/>
  <c r="I54" i="353" s="1"/>
  <c r="H41" i="353"/>
  <c r="I41" i="353" s="1"/>
  <c r="F57" i="353"/>
  <c r="H57" i="353" s="1"/>
  <c r="I57" i="353" s="1"/>
  <c r="F47" i="352"/>
  <c r="H47" i="352" s="1"/>
  <c r="I47" i="352" s="1"/>
  <c r="F60" i="352"/>
  <c r="H51" i="352"/>
  <c r="I51" i="352" s="1"/>
  <c r="F54" i="352"/>
  <c r="H54" i="352" s="1"/>
  <c r="I54" i="352" s="1"/>
  <c r="H41" i="352"/>
  <c r="I41" i="352" s="1"/>
  <c r="F57" i="352"/>
  <c r="H57" i="352" s="1"/>
  <c r="I57" i="352" s="1"/>
  <c r="H19" i="351"/>
  <c r="G20" i="351"/>
  <c r="G21" i="351" s="1"/>
  <c r="H21" i="351" s="1"/>
  <c r="I21" i="351" s="1"/>
  <c r="I34" i="351" s="1"/>
  <c r="G36" i="351" s="1"/>
  <c r="H36" i="351" s="1"/>
  <c r="I36" i="351" s="1"/>
  <c r="G64" i="351" s="1"/>
  <c r="H54" i="351"/>
  <c r="I54" i="351" s="1"/>
  <c r="I58" i="351" s="1"/>
  <c r="G60" i="351" s="1"/>
  <c r="H60" i="351" s="1"/>
  <c r="I60" i="351" s="1"/>
  <c r="H64" i="351" s="1"/>
  <c r="F47" i="349"/>
  <c r="H47" i="349" s="1"/>
  <c r="I47" i="349" s="1"/>
  <c r="F60" i="349"/>
  <c r="H51" i="349"/>
  <c r="I51" i="349" s="1"/>
  <c r="F54" i="349"/>
  <c r="H54" i="349" s="1"/>
  <c r="I54" i="349" s="1"/>
  <c r="H41" i="349"/>
  <c r="I41" i="349" s="1"/>
  <c r="F57" i="349"/>
  <c r="H57" i="349" s="1"/>
  <c r="I57" i="349" s="1"/>
  <c r="F45" i="348"/>
  <c r="H45" i="348" s="1"/>
  <c r="I45" i="348" s="1"/>
  <c r="F58" i="348"/>
  <c r="F49" i="348"/>
  <c r="H49" i="348" s="1"/>
  <c r="I49" i="348" s="1"/>
  <c r="F52" i="348"/>
  <c r="H52" i="348" s="1"/>
  <c r="I52" i="348" s="1"/>
  <c r="H39" i="348"/>
  <c r="I39" i="348" s="1"/>
  <c r="F55" i="348"/>
  <c r="H55" i="348" s="1"/>
  <c r="I55" i="348" s="1"/>
  <c r="F51" i="347"/>
  <c r="H51" i="347" s="1"/>
  <c r="I51" i="347" s="1"/>
  <c r="F54" i="347"/>
  <c r="H54" i="347" s="1"/>
  <c r="I54" i="347" s="1"/>
  <c r="H41" i="347"/>
  <c r="I41" i="347" s="1"/>
  <c r="F47" i="347"/>
  <c r="H47" i="347" s="1"/>
  <c r="I47" i="347" s="1"/>
  <c r="F57" i="347"/>
  <c r="H57" i="347" s="1"/>
  <c r="I57" i="347" s="1"/>
  <c r="F54" i="346"/>
  <c r="H54" i="346" s="1"/>
  <c r="I54" i="346" s="1"/>
  <c r="H41" i="346"/>
  <c r="I41" i="346" s="1"/>
  <c r="F47" i="346"/>
  <c r="H47" i="346" s="1"/>
  <c r="I47" i="346" s="1"/>
  <c r="F57" i="346"/>
  <c r="H57" i="346" s="1"/>
  <c r="I57" i="346" s="1"/>
  <c r="F60" i="346"/>
  <c r="F51" i="346"/>
  <c r="H51" i="346" s="1"/>
  <c r="I51" i="346" s="1"/>
  <c r="F47" i="345"/>
  <c r="H47" i="345" s="1"/>
  <c r="I47" i="345" s="1"/>
  <c r="F54" i="345"/>
  <c r="H54" i="345" s="1"/>
  <c r="I54" i="345" s="1"/>
  <c r="H41" i="345"/>
  <c r="I41" i="345" s="1"/>
  <c r="F51" i="345"/>
  <c r="H51" i="345" s="1"/>
  <c r="I51" i="345" s="1"/>
  <c r="F57" i="345"/>
  <c r="H57" i="345" s="1"/>
  <c r="I57" i="345" s="1"/>
  <c r="F60" i="345"/>
  <c r="F47" i="344"/>
  <c r="H47" i="344" s="1"/>
  <c r="I47" i="344" s="1"/>
  <c r="F60" i="344"/>
  <c r="F54" i="344"/>
  <c r="H54" i="344" s="1"/>
  <c r="I54" i="344" s="1"/>
  <c r="H41" i="344"/>
  <c r="I41" i="344" s="1"/>
  <c r="F51" i="344"/>
  <c r="H51" i="344" s="1"/>
  <c r="I51" i="344" s="1"/>
  <c r="F57" i="344"/>
  <c r="H57" i="344" s="1"/>
  <c r="I57" i="344" s="1"/>
  <c r="H54" i="343"/>
  <c r="I54" i="343" s="1"/>
  <c r="G20" i="343"/>
  <c r="G21" i="343" s="1"/>
  <c r="H21" i="343" s="1"/>
  <c r="I21" i="343" s="1"/>
  <c r="I34" i="343" s="1"/>
  <c r="G36" i="343" s="1"/>
  <c r="H36" i="343" s="1"/>
  <c r="I36" i="343" s="1"/>
  <c r="G64" i="343" s="1"/>
  <c r="H19" i="343"/>
  <c r="H18" i="334"/>
  <c r="G20" i="334"/>
  <c r="G21" i="334" s="1"/>
  <c r="H21" i="334" s="1"/>
  <c r="I21" i="334" s="1"/>
  <c r="I34" i="334" s="1"/>
  <c r="G36" i="334" s="1"/>
  <c r="H36" i="334" s="1"/>
  <c r="I36" i="334" s="1"/>
  <c r="G64" i="334" s="1"/>
  <c r="F47" i="334"/>
  <c r="H47" i="334" s="1"/>
  <c r="I47" i="334" s="1"/>
  <c r="F60" i="334"/>
  <c r="F54" i="334"/>
  <c r="H54" i="334" s="1"/>
  <c r="I54" i="334" s="1"/>
  <c r="H41" i="334"/>
  <c r="I41" i="334" s="1"/>
  <c r="F51" i="334"/>
  <c r="H51" i="334" s="1"/>
  <c r="I51" i="334" s="1"/>
  <c r="F57" i="334"/>
  <c r="H57" i="334" s="1"/>
  <c r="I57" i="334" s="1"/>
  <c r="I58" i="343" l="1"/>
  <c r="G60" i="343" s="1"/>
  <c r="H60" i="343" s="1"/>
  <c r="I60" i="343" s="1"/>
  <c r="H64" i="343" s="1"/>
  <c r="I58" i="365"/>
  <c r="G60" i="365" s="1"/>
  <c r="H60" i="365" s="1"/>
  <c r="I60" i="365" s="1"/>
  <c r="H64" i="365" s="1"/>
  <c r="I58" i="362"/>
  <c r="G60" i="362" s="1"/>
  <c r="H60" i="362" s="1"/>
  <c r="I60" i="362" s="1"/>
  <c r="H64" i="362" s="1"/>
  <c r="I64" i="362" s="1"/>
  <c r="G68" i="362" s="1"/>
  <c r="H68" i="362" s="1"/>
  <c r="I68" i="362" s="1"/>
  <c r="I71" i="362" s="1"/>
  <c r="I57" i="331" s="1"/>
  <c r="J57" i="331" s="1"/>
  <c r="I64" i="369"/>
  <c r="G68" i="369" s="1"/>
  <c r="H68" i="369" s="1"/>
  <c r="I68" i="369" s="1"/>
  <c r="I71" i="369" s="1"/>
  <c r="I75" i="331" s="1"/>
  <c r="J75" i="331" s="1"/>
  <c r="G68" i="368"/>
  <c r="H68" i="368" s="1"/>
  <c r="I68" i="368" s="1"/>
  <c r="I71" i="368" s="1"/>
  <c r="I18" i="331" s="1"/>
  <c r="J18" i="331" s="1"/>
  <c r="G20" i="356"/>
  <c r="G21" i="356" s="1"/>
  <c r="H21" i="356" s="1"/>
  <c r="I21" i="356" s="1"/>
  <c r="I34" i="356" s="1"/>
  <c r="G36" i="356" s="1"/>
  <c r="H36" i="356" s="1"/>
  <c r="I36" i="356" s="1"/>
  <c r="G64" i="356" s="1"/>
  <c r="I64" i="356" s="1"/>
  <c r="G68" i="356" s="1"/>
  <c r="H68" i="356" s="1"/>
  <c r="I68" i="356" s="1"/>
  <c r="I71" i="356" s="1"/>
  <c r="I40" i="331" s="1"/>
  <c r="J40" i="331" s="1"/>
  <c r="H19" i="356"/>
  <c r="G20" i="353"/>
  <c r="G21" i="353" s="1"/>
  <c r="H21" i="353" s="1"/>
  <c r="I21" i="353" s="1"/>
  <c r="I34" i="353" s="1"/>
  <c r="G36" i="353" s="1"/>
  <c r="H36" i="353" s="1"/>
  <c r="I36" i="353" s="1"/>
  <c r="G64" i="353" s="1"/>
  <c r="H19" i="353"/>
  <c r="G18" i="348"/>
  <c r="G19" i="348" s="1"/>
  <c r="H19" i="348" s="1"/>
  <c r="I19" i="348" s="1"/>
  <c r="I32" i="348" s="1"/>
  <c r="G34" i="348" s="1"/>
  <c r="H34" i="348" s="1"/>
  <c r="I34" i="348" s="1"/>
  <c r="G62" i="348" s="1"/>
  <c r="H17" i="348"/>
  <c r="I58" i="347"/>
  <c r="G60" i="347" s="1"/>
  <c r="H60" i="347" s="1"/>
  <c r="I60" i="347" s="1"/>
  <c r="H64" i="347" s="1"/>
  <c r="I64" i="347" s="1"/>
  <c r="G68" i="347" s="1"/>
  <c r="H68" i="347" s="1"/>
  <c r="I68" i="347" s="1"/>
  <c r="I71" i="347" s="1"/>
  <c r="I15" i="331" s="1"/>
  <c r="J15" i="331" s="1"/>
  <c r="G20" i="366"/>
  <c r="G21" i="366" s="1"/>
  <c r="H21" i="366" s="1"/>
  <c r="I21" i="366" s="1"/>
  <c r="I34" i="366" s="1"/>
  <c r="G36" i="366" s="1"/>
  <c r="H36" i="366" s="1"/>
  <c r="I36" i="366" s="1"/>
  <c r="G64" i="366" s="1"/>
  <c r="H19" i="366"/>
  <c r="I58" i="367"/>
  <c r="G60" i="367" s="1"/>
  <c r="H60" i="367" s="1"/>
  <c r="I60" i="367" s="1"/>
  <c r="H64" i="367" s="1"/>
  <c r="I64" i="367" s="1"/>
  <c r="I58" i="366"/>
  <c r="G60" i="366" s="1"/>
  <c r="H60" i="366" s="1"/>
  <c r="I60" i="366" s="1"/>
  <c r="H64" i="366" s="1"/>
  <c r="G20" i="365"/>
  <c r="G21" i="365" s="1"/>
  <c r="H21" i="365" s="1"/>
  <c r="I21" i="365" s="1"/>
  <c r="I34" i="365" s="1"/>
  <c r="G36" i="365" s="1"/>
  <c r="H36" i="365" s="1"/>
  <c r="I36" i="365" s="1"/>
  <c r="G64" i="365" s="1"/>
  <c r="H19" i="365"/>
  <c r="I58" i="364"/>
  <c r="G60" i="364" s="1"/>
  <c r="H60" i="364" s="1"/>
  <c r="I60" i="364" s="1"/>
  <c r="H64" i="364" s="1"/>
  <c r="I64" i="364" s="1"/>
  <c r="I58" i="363"/>
  <c r="G60" i="363" s="1"/>
  <c r="H60" i="363" s="1"/>
  <c r="I60" i="363" s="1"/>
  <c r="H64" i="363" s="1"/>
  <c r="I64" i="363" s="1"/>
  <c r="I58" i="361"/>
  <c r="G60" i="361" s="1"/>
  <c r="H60" i="361" s="1"/>
  <c r="I60" i="361" s="1"/>
  <c r="H64" i="361" s="1"/>
  <c r="I64" i="361" s="1"/>
  <c r="I58" i="360"/>
  <c r="G60" i="360" s="1"/>
  <c r="H60" i="360" s="1"/>
  <c r="I60" i="360" s="1"/>
  <c r="H64" i="360" s="1"/>
  <c r="I64" i="360" s="1"/>
  <c r="I58" i="359"/>
  <c r="G60" i="359" s="1"/>
  <c r="H60" i="359" s="1"/>
  <c r="I60" i="359" s="1"/>
  <c r="H64" i="359" s="1"/>
  <c r="I64" i="359" s="1"/>
  <c r="I58" i="358"/>
  <c r="G60" i="358" s="1"/>
  <c r="H60" i="358" s="1"/>
  <c r="I60" i="358" s="1"/>
  <c r="H64" i="358" s="1"/>
  <c r="I64" i="358" s="1"/>
  <c r="I58" i="357"/>
  <c r="G60" i="357" s="1"/>
  <c r="H60" i="357" s="1"/>
  <c r="I60" i="357" s="1"/>
  <c r="H64" i="357" s="1"/>
  <c r="I64" i="357" s="1"/>
  <c r="G20" i="355"/>
  <c r="G21" i="355" s="1"/>
  <c r="H21" i="355" s="1"/>
  <c r="I21" i="355" s="1"/>
  <c r="I34" i="355" s="1"/>
  <c r="G36" i="355" s="1"/>
  <c r="H36" i="355" s="1"/>
  <c r="I36" i="355" s="1"/>
  <c r="G64" i="355" s="1"/>
  <c r="I64" i="355" s="1"/>
  <c r="H19" i="355"/>
  <c r="I58" i="354"/>
  <c r="G60" i="354" s="1"/>
  <c r="H60" i="354" s="1"/>
  <c r="I60" i="354" s="1"/>
  <c r="H64" i="354" s="1"/>
  <c r="I64" i="354" s="1"/>
  <c r="I58" i="353"/>
  <c r="G60" i="353" s="1"/>
  <c r="H60" i="353" s="1"/>
  <c r="I60" i="353" s="1"/>
  <c r="H64" i="353" s="1"/>
  <c r="I58" i="352"/>
  <c r="G60" i="352" s="1"/>
  <c r="H60" i="352" s="1"/>
  <c r="I60" i="352" s="1"/>
  <c r="H64" i="352" s="1"/>
  <c r="I64" i="352" s="1"/>
  <c r="I64" i="351"/>
  <c r="I58" i="349"/>
  <c r="G60" i="349" s="1"/>
  <c r="H60" i="349" s="1"/>
  <c r="I60" i="349" s="1"/>
  <c r="H64" i="349" s="1"/>
  <c r="I64" i="349" s="1"/>
  <c r="I56" i="348"/>
  <c r="G58" i="348" s="1"/>
  <c r="H58" i="348" s="1"/>
  <c r="I58" i="348" s="1"/>
  <c r="H62" i="348" s="1"/>
  <c r="I58" i="346"/>
  <c r="G60" i="346" s="1"/>
  <c r="H60" i="346" s="1"/>
  <c r="I60" i="346" s="1"/>
  <c r="H64" i="346" s="1"/>
  <c r="I64" i="346" s="1"/>
  <c r="G68" i="346" s="1"/>
  <c r="H68" i="346" s="1"/>
  <c r="I68" i="346" s="1"/>
  <c r="I71" i="346" s="1"/>
  <c r="I12" i="331" s="1"/>
  <c r="J12" i="331" s="1"/>
  <c r="I58" i="345"/>
  <c r="G60" i="345" s="1"/>
  <c r="H60" i="345" s="1"/>
  <c r="I60" i="345" s="1"/>
  <c r="H64" i="345" s="1"/>
  <c r="I64" i="345" s="1"/>
  <c r="G68" i="345" s="1"/>
  <c r="H68" i="345" s="1"/>
  <c r="I68" i="345" s="1"/>
  <c r="I71" i="345" s="1"/>
  <c r="I11" i="331" s="1"/>
  <c r="J11" i="331" s="1"/>
  <c r="I58" i="344"/>
  <c r="G60" i="344" s="1"/>
  <c r="H60" i="344" s="1"/>
  <c r="I60" i="344" s="1"/>
  <c r="H64" i="344" s="1"/>
  <c r="I64" i="344" s="1"/>
  <c r="I64" i="343"/>
  <c r="I58" i="334"/>
  <c r="G60" i="334" s="1"/>
  <c r="H60" i="334" s="1"/>
  <c r="I60" i="334" s="1"/>
  <c r="H64" i="334" s="1"/>
  <c r="I64" i="334" s="1"/>
  <c r="I64" i="365" l="1"/>
  <c r="G68" i="365" s="1"/>
  <c r="H68" i="365" s="1"/>
  <c r="I68" i="365" s="1"/>
  <c r="I71" i="365" s="1"/>
  <c r="I66" i="331" s="1"/>
  <c r="J66" i="331" s="1"/>
  <c r="I64" i="353"/>
  <c r="G68" i="353" s="1"/>
  <c r="H68" i="353" s="1"/>
  <c r="I68" i="353" s="1"/>
  <c r="I71" i="353" s="1"/>
  <c r="I31" i="331" s="1"/>
  <c r="J31" i="331" s="1"/>
  <c r="I62" i="348"/>
  <c r="G66" i="348" s="1"/>
  <c r="H66" i="348" s="1"/>
  <c r="I66" i="348" s="1"/>
  <c r="I69" i="348" s="1"/>
  <c r="I20" i="331" s="1"/>
  <c r="J20" i="331" s="1"/>
  <c r="I64" i="366"/>
  <c r="G68" i="366" s="1"/>
  <c r="H68" i="366" s="1"/>
  <c r="I68" i="366" s="1"/>
  <c r="I71" i="366" s="1"/>
  <c r="I69" i="331" s="1"/>
  <c r="J69" i="331" s="1"/>
  <c r="G68" i="367"/>
  <c r="H68" i="367" s="1"/>
  <c r="I68" i="367" s="1"/>
  <c r="I71" i="367" s="1"/>
  <c r="I72" i="331" s="1"/>
  <c r="J72" i="331" s="1"/>
  <c r="G68" i="364"/>
  <c r="H68" i="364" s="1"/>
  <c r="I68" i="364" s="1"/>
  <c r="I71" i="364" s="1"/>
  <c r="I63" i="331" s="1"/>
  <c r="J63" i="331" s="1"/>
  <c r="G68" i="363"/>
  <c r="H68" i="363" s="1"/>
  <c r="I68" i="363" s="1"/>
  <c r="I71" i="363" s="1"/>
  <c r="I60" i="331" s="1"/>
  <c r="J60" i="331" s="1"/>
  <c r="G68" i="361"/>
  <c r="H68" i="361" s="1"/>
  <c r="I68" i="361" s="1"/>
  <c r="I71" i="361" s="1"/>
  <c r="I54" i="331" s="1"/>
  <c r="J54" i="331" s="1"/>
  <c r="G68" i="360"/>
  <c r="H68" i="360" s="1"/>
  <c r="I68" i="360" s="1"/>
  <c r="I71" i="360" s="1"/>
  <c r="I52" i="331" s="1"/>
  <c r="J52" i="331" s="1"/>
  <c r="G68" i="359"/>
  <c r="H68" i="359" s="1"/>
  <c r="I68" i="359" s="1"/>
  <c r="I71" i="359" s="1"/>
  <c r="I49" i="331" s="1"/>
  <c r="J49" i="331" s="1"/>
  <c r="G68" i="358"/>
  <c r="H68" i="358" s="1"/>
  <c r="I68" i="358" s="1"/>
  <c r="I71" i="358" s="1"/>
  <c r="I46" i="331" s="1"/>
  <c r="J46" i="331" s="1"/>
  <c r="G68" i="357"/>
  <c r="H68" i="357" s="1"/>
  <c r="I68" i="357" s="1"/>
  <c r="I71" i="357" s="1"/>
  <c r="I43" i="331" s="1"/>
  <c r="J43" i="331" s="1"/>
  <c r="G68" i="355"/>
  <c r="H68" i="355" s="1"/>
  <c r="I68" i="355" s="1"/>
  <c r="I71" i="355" s="1"/>
  <c r="I37" i="331" s="1"/>
  <c r="J37" i="331" s="1"/>
  <c r="G68" i="354"/>
  <c r="G68" i="352"/>
  <c r="H68" i="352" s="1"/>
  <c r="I68" i="352" s="1"/>
  <c r="I71" i="352" s="1"/>
  <c r="I28" i="331" s="1"/>
  <c r="J28" i="331" s="1"/>
  <c r="G68" i="351"/>
  <c r="H68" i="351" s="1"/>
  <c r="I68" i="351" s="1"/>
  <c r="I71" i="351" s="1"/>
  <c r="I25" i="331" s="1"/>
  <c r="J25" i="331" s="1"/>
  <c r="G68" i="349"/>
  <c r="H68" i="349" s="1"/>
  <c r="I68" i="349" s="1"/>
  <c r="I71" i="349" s="1"/>
  <c r="I23" i="331" s="1"/>
  <c r="J23" i="331" s="1"/>
  <c r="G68" i="344"/>
  <c r="H68" i="344" s="1"/>
  <c r="I68" i="344" s="1"/>
  <c r="I71" i="344" s="1"/>
  <c r="I8" i="331" s="1"/>
  <c r="J8" i="331" s="1"/>
  <c r="G68" i="343"/>
  <c r="H68" i="343" s="1"/>
  <c r="I68" i="343" s="1"/>
  <c r="I71" i="343" s="1"/>
  <c r="G68" i="334"/>
  <c r="H68" i="334" s="1"/>
  <c r="I68" i="334" s="1"/>
  <c r="I71" i="334" s="1"/>
  <c r="I3" i="331" s="1"/>
  <c r="J3" i="331" s="1"/>
  <c r="I5" i="331" l="1"/>
  <c r="J5" i="331" s="1"/>
  <c r="I7" i="331"/>
  <c r="J7" i="331" s="1"/>
  <c r="H68" i="354"/>
  <c r="I68" i="354" s="1"/>
  <c r="I71" i="354" s="1"/>
  <c r="I34" i="331" s="1"/>
  <c r="J34" i="331" s="1"/>
  <c r="J76" i="331" l="1"/>
  <c r="J78" i="331" s="1"/>
</calcChain>
</file>

<file path=xl/sharedStrings.xml><?xml version="1.0" encoding="utf-8"?>
<sst xmlns="http://schemas.openxmlformats.org/spreadsheetml/2006/main" count="6119" uniqueCount="335">
  <si>
    <t>Manhã</t>
  </si>
  <si>
    <t>Noite</t>
  </si>
  <si>
    <t>Km</t>
  </si>
  <si>
    <t>BDI</t>
  </si>
  <si>
    <t>1.1</t>
  </si>
  <si>
    <t>1.2</t>
  </si>
  <si>
    <t>1.3</t>
  </si>
  <si>
    <t>2.1</t>
  </si>
  <si>
    <t>3.1</t>
  </si>
  <si>
    <t>COM MOTORISTA / COM COMBUSTIVEL</t>
  </si>
  <si>
    <t>KM DIARIA</t>
  </si>
  <si>
    <t>KM MENSAL</t>
  </si>
  <si>
    <t>TURNOS</t>
  </si>
  <si>
    <t>1 - CUSTOS FIXOS</t>
  </si>
  <si>
    <t>MOTORISTA</t>
  </si>
  <si>
    <t>UNID</t>
  </si>
  <si>
    <t>QUANT</t>
  </si>
  <si>
    <t>PREÇO UNIT</t>
  </si>
  <si>
    <t>SUB-TOTAL</t>
  </si>
  <si>
    <t>TOTAL</t>
  </si>
  <si>
    <t>1.1.1</t>
  </si>
  <si>
    <t>Salario</t>
  </si>
  <si>
    <t>Mês</t>
  </si>
  <si>
    <t>1.1.2</t>
  </si>
  <si>
    <t>DEPRECIAÇÃO</t>
  </si>
  <si>
    <t>1.2.1</t>
  </si>
  <si>
    <t>Custo de aquisição do veículo usado</t>
  </si>
  <si>
    <t>R$</t>
  </si>
  <si>
    <t>1.2.2</t>
  </si>
  <si>
    <t>Valor residual</t>
  </si>
  <si>
    <t>unid</t>
  </si>
  <si>
    <t>1.2.3</t>
  </si>
  <si>
    <t>Valor a Depreciar</t>
  </si>
  <si>
    <t>1.2.4</t>
  </si>
  <si>
    <t>Aliquota Depreciação</t>
  </si>
  <si>
    <t>%</t>
  </si>
  <si>
    <t>1.2.5</t>
  </si>
  <si>
    <t>Parcela mensal de depreciação (pmd)</t>
  </si>
  <si>
    <t>REMUNERAÇÃO DO CAPITAL INVESTIDO</t>
  </si>
  <si>
    <t>1.3.1</t>
  </si>
  <si>
    <t>1.3.2</t>
  </si>
  <si>
    <t xml:space="preserve">Vida útil do veículo </t>
  </si>
  <si>
    <t>anos</t>
  </si>
  <si>
    <t>1.3.3</t>
  </si>
  <si>
    <t>Coeficiente aplicável ao valor do veículo (R)</t>
  </si>
  <si>
    <t>1.3.4</t>
  </si>
  <si>
    <t>Remuneração mensal de capital</t>
  </si>
  <si>
    <t>1.4</t>
  </si>
  <si>
    <t>LICENCIAMENTO , SEGUROS E TRIBUTOS</t>
  </si>
  <si>
    <t>1.4.1</t>
  </si>
  <si>
    <t xml:space="preserve">IPVA </t>
  </si>
  <si>
    <t>1.4.2</t>
  </si>
  <si>
    <t>Licenciamento Anual</t>
  </si>
  <si>
    <t>DPVAT</t>
  </si>
  <si>
    <t>1.4.3</t>
  </si>
  <si>
    <t>mês</t>
  </si>
  <si>
    <t>1.4.4</t>
  </si>
  <si>
    <t>Licenciamento e seguros mensais</t>
  </si>
  <si>
    <t>1.4.5</t>
  </si>
  <si>
    <t>Tributos ( Mensais )</t>
  </si>
  <si>
    <t>1.5</t>
  </si>
  <si>
    <t>TOTAL DOS CUSTOS FIXOS</t>
  </si>
  <si>
    <t>1.6</t>
  </si>
  <si>
    <t>CUSTO FIXO POR KM/RODADO</t>
  </si>
  <si>
    <t>1.6.1</t>
  </si>
  <si>
    <t>TOTAL CUSTO FIXO POR KM/RODADO</t>
  </si>
  <si>
    <t>km</t>
  </si>
  <si>
    <t>2 - CUSTOS VARIÁVEIS</t>
  </si>
  <si>
    <t>COMBUSTÍVEL</t>
  </si>
  <si>
    <t>2.1.1</t>
  </si>
  <si>
    <t>Custo Combustivel / km rodado</t>
  </si>
  <si>
    <t>km/l</t>
  </si>
  <si>
    <t>2.1.2</t>
  </si>
  <si>
    <t>Custo mensal com combustível</t>
  </si>
  <si>
    <t xml:space="preserve">km  </t>
  </si>
  <si>
    <t>2.2</t>
  </si>
  <si>
    <t>LUBRIFICANTES</t>
  </si>
  <si>
    <t>2.2.1</t>
  </si>
  <si>
    <t>Valor do litro de óleo lubrificante</t>
  </si>
  <si>
    <t>Litro</t>
  </si>
  <si>
    <t>2.2.2</t>
  </si>
  <si>
    <t>Período de troca</t>
  </si>
  <si>
    <t>2.2.3</t>
  </si>
  <si>
    <t>Capacidade do cárter</t>
  </si>
  <si>
    <t>2.2.4</t>
  </si>
  <si>
    <t>Custo da troca por km</t>
  </si>
  <si>
    <t>2.2.5</t>
  </si>
  <si>
    <t>Custo da troca por mês</t>
  </si>
  <si>
    <t>2.3</t>
  </si>
  <si>
    <t>PNEUS</t>
  </si>
  <si>
    <t>2.3.1</t>
  </si>
  <si>
    <t xml:space="preserve">Custo do jogo de pneus </t>
  </si>
  <si>
    <t xml:space="preserve">unid </t>
  </si>
  <si>
    <t>2.3.2</t>
  </si>
  <si>
    <t>Custo do jogo completo/km rodado</t>
  </si>
  <si>
    <t>km/jogo</t>
  </si>
  <si>
    <t>2.3.3</t>
  </si>
  <si>
    <t>Custo mensal com pneus</t>
  </si>
  <si>
    <t xml:space="preserve">km </t>
  </si>
  <si>
    <t>2.4</t>
  </si>
  <si>
    <t>MANUTENÇÃO</t>
  </si>
  <si>
    <t>2.4.1</t>
  </si>
  <si>
    <t>Custo de manutenção  por km</t>
  </si>
  <si>
    <t>2.4.2</t>
  </si>
  <si>
    <t>Custo mensal de manutenção</t>
  </si>
  <si>
    <t>2.5</t>
  </si>
  <si>
    <t>LAVAGEM COMPLETA</t>
  </si>
  <si>
    <t>2.5.1</t>
  </si>
  <si>
    <t>Preço lavagem completa por km</t>
  </si>
  <si>
    <t>2.5.2</t>
  </si>
  <si>
    <t>Lavagem completa mensal</t>
  </si>
  <si>
    <t>2.6</t>
  </si>
  <si>
    <t>TOTAL DOS CUSTOS VARIÁVEIS</t>
  </si>
  <si>
    <t>2.7</t>
  </si>
  <si>
    <t>CUSTO VARIÁVEL POR KM/RODADO</t>
  </si>
  <si>
    <t>2.7.1</t>
  </si>
  <si>
    <t>TOTAL CUSTO VARIÁVEL POR KM/RODADO</t>
  </si>
  <si>
    <t>3 - CUSTO TOTAL  DO VEÍCULO POR KM/RODADO S/BDI</t>
  </si>
  <si>
    <t>DISCRIMINAÇÃO</t>
  </si>
  <si>
    <t>FIXO</t>
  </si>
  <si>
    <t>VARIÁVEL</t>
  </si>
  <si>
    <t>3.1.1</t>
  </si>
  <si>
    <t>TOTAL DO CUSTO DO VEÍCULO POR KM/RODADO S/BDI</t>
  </si>
  <si>
    <t>4 - BDI</t>
  </si>
  <si>
    <t>4.1</t>
  </si>
  <si>
    <t>4.1.1</t>
  </si>
  <si>
    <t>5 - CUSTO FINAL DO QUILÔMETRO RODADO COM BDI INCLUSO</t>
  </si>
  <si>
    <t>5.1</t>
  </si>
  <si>
    <t>Preço unitário do Km rodado com BDI  (Custo total + BDI)</t>
  </si>
  <si>
    <t>Rota</t>
  </si>
  <si>
    <t>Turno</t>
  </si>
  <si>
    <t>Itinerário</t>
  </si>
  <si>
    <t xml:space="preserve">Escolas </t>
  </si>
  <si>
    <t>Alunos Transp.</t>
  </si>
  <si>
    <t>Preço do Km R$</t>
  </si>
  <si>
    <t>01</t>
  </si>
  <si>
    <t>Eng. Velho - Concórdia</t>
  </si>
  <si>
    <t xml:space="preserve">E.M. Jonas de Andrade Lima </t>
  </si>
  <si>
    <t>Tarde</t>
  </si>
  <si>
    <t>02</t>
  </si>
  <si>
    <t xml:space="preserve">Manhã </t>
  </si>
  <si>
    <t>Eng. Sítio- Concórdia</t>
  </si>
  <si>
    <t>Distrito de Lajes - Concórdia</t>
  </si>
  <si>
    <t>Manhã (6h)</t>
  </si>
  <si>
    <t>Distrito de Lajes -  Eng. Taboca - Eng. Concórdia</t>
  </si>
  <si>
    <t>E. M. Duque de Caxias</t>
  </si>
  <si>
    <t>Manhã (7h)</t>
  </si>
  <si>
    <t>Barragem Tapacurá - Eng. Taboca - Distrito de Lajes - Eng. Concórdia</t>
  </si>
  <si>
    <t>05</t>
  </si>
  <si>
    <t>Lajes-Concórdia- Eng. Sítio-Eng. Carvão</t>
  </si>
  <si>
    <t>E. M.Tiradentes</t>
  </si>
  <si>
    <t>06</t>
  </si>
  <si>
    <t>Matriz da Luz - Prça do Rosário - Cemitério -
Eng. Sta. Rosa</t>
  </si>
  <si>
    <t>E.M. Antonio Castro Alves</t>
  </si>
  <si>
    <t xml:space="preserve">Tarde </t>
  </si>
  <si>
    <t>Matriz da Luz - Prça do Rosário - Cemitério -
Eng. Sta. Rosa - Centro (São Lourenço)</t>
  </si>
  <si>
    <t>E.M. Antonio Castro Alves - E.Tiradentes</t>
  </si>
  <si>
    <t>07</t>
  </si>
  <si>
    <t xml:space="preserve">Sta. Rosa - St. Do Samba - St. Daniel  </t>
  </si>
  <si>
    <t>E. M. Tiradentes - E. M. Francisco Gomes de Araujo</t>
  </si>
  <si>
    <t>08</t>
  </si>
  <si>
    <t>St. Rosa (Transbordo rota 06) - Eng. Queira Deus - Eng. Samba - Eng. Santa Rosa</t>
  </si>
  <si>
    <t>E.M.Francisco Gomes de Araújo</t>
  </si>
  <si>
    <t>09</t>
  </si>
  <si>
    <t xml:space="preserve">Cemitério- Praça Sta. Rosa - Rua das pedreiras -St. Amaro Zebra- Barragem da Condique </t>
  </si>
  <si>
    <t>E.M. Tiradentes</t>
  </si>
  <si>
    <t>10</t>
  </si>
  <si>
    <t>Pedreira- Eng. Matinica - Eng. Barro -Eng. Araujo - St. Mata Virgem - Eng. Poço dantas - Barragem Tapacurá - Eng. Sampaio</t>
  </si>
  <si>
    <t>E.M. Duque de Caxias - E.M.Dr.Fernando Sampaio</t>
  </si>
  <si>
    <t>67 **</t>
  </si>
  <si>
    <t>11</t>
  </si>
  <si>
    <t>Bela Vista - Entrada de Várzea Fria - Hospital Petronila Campos - Parque Capibaribe</t>
  </si>
  <si>
    <t>E.Ref.E.M.Conde Pereira (EREM) - Escola Técnica Estadual - E.E. D. Leonor Porto - E.M.Rosina Labanca - E.E.Leoncio Gomes - E.E.Conde Correia de Araújo</t>
  </si>
  <si>
    <t>110 **</t>
  </si>
  <si>
    <t>90 **</t>
  </si>
  <si>
    <t>12</t>
  </si>
  <si>
    <t>Bela Vista - Entrada de Várzea Fria - Praça de Eventos</t>
  </si>
  <si>
    <t>E.Ref.E.M.Conde Pereira (EREM) - Escola Técnica Estadual - E.M.Rosina Labanca - E.E.Leoncio Gomes</t>
  </si>
  <si>
    <t>13</t>
  </si>
  <si>
    <t>Barraca do Santa Cruz - Garagem Metropolitana - Shopping Timbí - Entrada de Várzea Fria - Praça de Eventos</t>
  </si>
  <si>
    <t xml:space="preserve">E.Ref.E.M.Conde Pereira (EREM) - Escola Técnica Estadual - E.M.Rosina Labanca </t>
  </si>
  <si>
    <t>14</t>
  </si>
  <si>
    <t>Igreja Católica - Shopping Timbí - Entrada de Várzea Fria - Praça de Eventos</t>
  </si>
  <si>
    <t>15</t>
  </si>
  <si>
    <t>Mercadinho Ponte Nova - Padaria Nova Opção - Casa de Labanca - Praça de Eventos</t>
  </si>
  <si>
    <t>16</t>
  </si>
  <si>
    <t xml:space="preserve">Varzea Fria - ntrada de Várzea Fria - Casa de Labanca - Praça de Eventos </t>
  </si>
  <si>
    <t xml:space="preserve">E.M.Santa Rosa - E.Ref.E.M.Conde Pereira (EREM) - Escola Técnica Estadual - E.M.Rosina Labanca </t>
  </si>
  <si>
    <t>17</t>
  </si>
  <si>
    <t xml:space="preserve">BR 408 (sentido Recife) - Arena PE - Bar do Bode - Parque Capibaribe - Casa de Labanca - Praça de Eventos </t>
  </si>
  <si>
    <t>18</t>
  </si>
  <si>
    <t xml:space="preserve">Vila da Saudade - Fábrica - Parque Capibaribe - Casa de Labanca - Praça de Eventos </t>
  </si>
  <si>
    <t>19</t>
  </si>
  <si>
    <t xml:space="preserve">St. Dona Silvana - Saída Muribaba - Hosp.Petronila Campos - Parque Capibaribe - Casa de Labanca - Praça de Eventos </t>
  </si>
  <si>
    <t>20</t>
  </si>
  <si>
    <t>Parque Capibaribe - Hosp.Petronila Campos - Posto de Sáude - Casa de Labanca - Praça de Eventos</t>
  </si>
  <si>
    <t>105**</t>
  </si>
  <si>
    <t>73**</t>
  </si>
  <si>
    <t>21</t>
  </si>
  <si>
    <t>Centro de São Lourenço (Cinema) - Nova Tiúma - Caiara - Mectronic - Caxa D´água - Igreja - Bicopeba - Tiuma (Escola)</t>
  </si>
  <si>
    <t>E.M.Joaquim de Brito</t>
  </si>
  <si>
    <t>22</t>
  </si>
  <si>
    <t>Centro de São Lourenço (Cinema) - Pracinha Gil Maranhão - Bar do Caragueijo - Coração Negro - BR 408 - Muribara - Bicopeba</t>
  </si>
  <si>
    <t>23</t>
  </si>
  <si>
    <t>Tiúma - Igreja - Nova Tiúma - Centro (São Lourenço)</t>
  </si>
  <si>
    <t>E.E.RefEM. Conde Pereira Carneiro</t>
  </si>
  <si>
    <t>24</t>
  </si>
  <si>
    <t>Nova Tiúma - Caiará - Centro (São Lourenço)</t>
  </si>
  <si>
    <t>25</t>
  </si>
  <si>
    <t>Rosina Labanca - Centro (São Lourenço)</t>
  </si>
  <si>
    <t>E.E.RefEM. Conde Pereira Carneiro - CODAI</t>
  </si>
  <si>
    <t>26</t>
  </si>
  <si>
    <t>Tiuma - Centro (São Lourenço)</t>
  </si>
  <si>
    <t>E.E.Prof.Agamenon Magalhães (ESPAM)</t>
  </si>
  <si>
    <t>27</t>
  </si>
  <si>
    <t>Parque Capibaribe - Assembléia de Deus - Centro (São Lourenço)</t>
  </si>
  <si>
    <t>E.E.RefEM. Conde Pereira Carneito</t>
  </si>
  <si>
    <t>28</t>
  </si>
  <si>
    <t>Eng. Araújo - Eng. Poço Dantas</t>
  </si>
  <si>
    <t>E.M.de Poço Dantas</t>
  </si>
  <si>
    <t xml:space="preserve"> COMPOSIÇÃO DA PARCELA DE BDI (BONIFICAÇÃO E DESPESAS INDIRETAS) e MARGEM DE LUCRO</t>
  </si>
  <si>
    <t>Riscos e imprevistos</t>
  </si>
  <si>
    <t>Tributos</t>
  </si>
  <si>
    <t>Impostos Sobre Serviço - ISS / PIS / COFINS *</t>
  </si>
  <si>
    <t>F - Lucro Operacional (expectativa)</t>
  </si>
  <si>
    <t>MARGEM DE LUCRO COM BDI</t>
  </si>
  <si>
    <t>*PIS e COFINS 3,65% e ISS 5%</t>
  </si>
  <si>
    <t>GRUPO A</t>
  </si>
  <si>
    <t>ALIQUOTA</t>
  </si>
  <si>
    <t>FUNDAMENTAÇÃO LEGAL</t>
  </si>
  <si>
    <t>A.01 INSS</t>
  </si>
  <si>
    <t>Decreto 3.265/99</t>
  </si>
  <si>
    <t>A.02 FGTS</t>
  </si>
  <si>
    <t>Lei Complementar 110/01</t>
  </si>
  <si>
    <t>A.03 SEST (se não optante simples)</t>
  </si>
  <si>
    <t>Decreto 61.836/67</t>
  </si>
  <si>
    <t>A.04 SENAT  (se não optante simples)</t>
  </si>
  <si>
    <t>-</t>
  </si>
  <si>
    <t>A.05 INCRA  (se não optante simples)</t>
  </si>
  <si>
    <t>Decreto 61.843/67</t>
  </si>
  <si>
    <t>A.06 SEBRAE  (se não optante simples)</t>
  </si>
  <si>
    <t>Decreto 99.570/90</t>
  </si>
  <si>
    <t>A.07 Salário Educação</t>
  </si>
  <si>
    <t>Lei 9.424/96, Lei .706/93, Lei 8.154/90 e Decreto-Lei nº 146/70</t>
  </si>
  <si>
    <t>A.08 Riscos Ambientais do Trabalho – RAT x FAP</t>
  </si>
  <si>
    <t>Decreto 356/91</t>
  </si>
  <si>
    <t xml:space="preserve">TOTAL - GRUPO A </t>
  </si>
  <si>
    <t>GRUPO B Custos de Reposição</t>
  </si>
  <si>
    <t>B.01 1/3 de Férias Constitucionais</t>
  </si>
  <si>
    <t>CF/88</t>
  </si>
  <si>
    <t>B.05 Auxilio Paternidade</t>
  </si>
  <si>
    <t>B.03 Auxílio Funeral</t>
  </si>
  <si>
    <t>CLT</t>
  </si>
  <si>
    <t xml:space="preserve">B.04 Licença Casamento </t>
  </si>
  <si>
    <t>B.05 Aviso Prévio Trabalhado</t>
  </si>
  <si>
    <t>B.06 Adicional Noturno</t>
  </si>
  <si>
    <t>B.07 Reposição de Férias Não Gozadas (Faltas e Ausdências)</t>
  </si>
  <si>
    <t>TOTAL - GRUPO B</t>
  </si>
  <si>
    <t>GRUPO C -  Verbas Indenizatórias Vinculadas ao Contrato</t>
  </si>
  <si>
    <t>C.01 13º Salário (gratificação natalina)</t>
  </si>
  <si>
    <t>CF/1988</t>
  </si>
  <si>
    <t>C.02 Indenização FGTS</t>
  </si>
  <si>
    <t>CLT + Lei Comp. 110/01</t>
  </si>
  <si>
    <t>C.03 Aviso Prévio Indenizado</t>
  </si>
  <si>
    <t>C.04 Complemento Aviso Prévio Trabalhado</t>
  </si>
  <si>
    <t>Art. 9º Lei 7238/84</t>
  </si>
  <si>
    <t>c.05 Idenização Compensatória</t>
  </si>
  <si>
    <t>Artigo 487CLT e Art. 10 Inciso I Disp.Trans.CF/88</t>
  </si>
  <si>
    <t xml:space="preserve">TOTAL - GRUPO C </t>
  </si>
  <si>
    <t>TOTAL - ENCARGOS SOCIAIS (A + B + C)</t>
  </si>
  <si>
    <t xml:space="preserve">Encargos Sociais </t>
  </si>
  <si>
    <t>Encargos Sociais ( 68,76%)</t>
  </si>
  <si>
    <t>M/T</t>
  </si>
  <si>
    <t>Seguro Particular ( 3% )</t>
  </si>
  <si>
    <t>COMPOSIÇÃO DO CUSTO  - ITEM 01</t>
  </si>
  <si>
    <t>COMPOSIÇÃO DO CUSTO  - ITEM 20</t>
  </si>
  <si>
    <t>COMPOSIÇÃO DO CUSTO  - ITEM 02 E ITEM 03</t>
  </si>
  <si>
    <t>COMPOSIÇÃO DO CUSTO  - ITEM 05</t>
  </si>
  <si>
    <t>M</t>
  </si>
  <si>
    <t>COMPOSIÇÃO DO CUSTO  - ITEM 06</t>
  </si>
  <si>
    <t>M/T/N</t>
  </si>
  <si>
    <t>COMPOSIÇÃO DO CUSTO  - ITEM 07</t>
  </si>
  <si>
    <t>COMPOSIÇÃO DO CUSTO  -  ITEM 04</t>
  </si>
  <si>
    <t>COMPOSIÇÃO DO CUSTO  - ITEM 09</t>
  </si>
  <si>
    <t>COMPOSIÇÃO DO CUSTO  - ITEM 10</t>
  </si>
  <si>
    <t>COMPOSIÇÃO DO CUSTO  - ITEM 11</t>
  </si>
  <si>
    <t>COMPOSIÇÃO DO CUSTO  - ITEM 12</t>
  </si>
  <si>
    <t>COMPOSIÇÃO DO CUSTO  - ITEM 13</t>
  </si>
  <si>
    <t>COMPOSIÇÃO DO CUSTO  - ITEM 14</t>
  </si>
  <si>
    <t>COMPOSIÇÃO DO CUSTO  - ITEM 15</t>
  </si>
  <si>
    <t>COMPOSIÇÃO DO CUSTO  - ITEM 16</t>
  </si>
  <si>
    <t>COMPOSIÇÃO DO CUSTO  - ITEM 17</t>
  </si>
  <si>
    <t>COMPOSIÇÃO DO CUSTO  - ITEM 18</t>
  </si>
  <si>
    <t>COMPOSIÇÃO DO CUSTO  - ITEM 19</t>
  </si>
  <si>
    <t>COMPOSIÇÃO DO CUSTO  - ITEM 21</t>
  </si>
  <si>
    <t>COMPOSIÇÃO DO CUSTO  - ITEM 22</t>
  </si>
  <si>
    <t>COMPOSIÇÃO DO CUSTO  - ITEM 23</t>
  </si>
  <si>
    <t>COMPOSIÇÃO DO CUSTO  - ITEM 24</t>
  </si>
  <si>
    <t>COMPOSIÇÃO DO CUSTO  - ITEM 25</t>
  </si>
  <si>
    <t>COMPOSIÇÃO DO CUSTO  - ITEM 26</t>
  </si>
  <si>
    <t>COMPOSIÇÃO DO CUSTO  - ITEM 27</t>
  </si>
  <si>
    <t>COMPOSIÇÃO DO CUSTO  - ITEM 08</t>
  </si>
  <si>
    <t>COMPOSIÇÃO DO CUSTO  - ITEM 28</t>
  </si>
  <si>
    <t>Seguro Particular ( 5% )</t>
  </si>
  <si>
    <t xml:space="preserve">MARCA / MODELO / ANO </t>
  </si>
  <si>
    <t>Valor Total R$ / ano</t>
  </si>
  <si>
    <t>TABELA HORA PRODUTIVA</t>
  </si>
  <si>
    <t>ROTA</t>
  </si>
  <si>
    <t xml:space="preserve">HORA PRODUTIVA </t>
  </si>
  <si>
    <t>COEF. JORNADA</t>
  </si>
  <si>
    <t>03</t>
  </si>
  <si>
    <t>04</t>
  </si>
  <si>
    <t>Item</t>
  </si>
  <si>
    <t>ANO : 2013</t>
  </si>
  <si>
    <t>ITENS RELATIVOS À ADMINISTRAÇÃO DOS SERVIÇOS</t>
  </si>
  <si>
    <t>% sobre CD</t>
  </si>
  <si>
    <t>Administração Central</t>
  </si>
  <si>
    <t>Administração Local</t>
  </si>
  <si>
    <t>Custos Financeiros</t>
  </si>
  <si>
    <t>Seguros e Garantias Contratuais</t>
  </si>
  <si>
    <t>Sub-Total 1</t>
  </si>
  <si>
    <t>LUCRO</t>
  </si>
  <si>
    <t>Salario (SINAPI - 01/2023)</t>
  </si>
  <si>
    <t>ANO : 2015</t>
  </si>
  <si>
    <t>ANO : 2012</t>
  </si>
  <si>
    <t xml:space="preserve">Taxa de juros anual </t>
  </si>
  <si>
    <t>Taxa de juros anual</t>
  </si>
  <si>
    <t xml:space="preserve">Salario </t>
  </si>
  <si>
    <t>Total de Km / 5 meses*</t>
  </si>
  <si>
    <t>* Transporte Escolar - 100 dias letivos (20 dias por 5 meses)</t>
  </si>
  <si>
    <t>ONIBUS VW MARCOPOLO TORINO/ ANO 2013</t>
  </si>
  <si>
    <t>FIAT DUCATO 2.3 / ANO 2015</t>
  </si>
  <si>
    <t>OONIBUS VW MARCOPOLO TORINO/ ANO 2013</t>
  </si>
  <si>
    <t>BASE DE CALCULO VEICULO: ONIBUS VW 17230 Marcopolo Torino</t>
  </si>
  <si>
    <t>BASE DE CALCULO VEICULO: FIAT DUCATO Minibus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</si>
</sst>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"/>
    <numFmt numFmtId="167" formatCode="_(* #,##0.000_);_(* \(#,##0.000\);_(* &quot;-&quot;??_);_(@_)"/>
    <numFmt numFmtId="168" formatCode="#,##0.000;\-#,##0.000"/>
    <numFmt numFmtId="169" formatCode="#,##0.0;\-#,##0.0"/>
    <numFmt numFmtId="170" formatCode="0.000%"/>
  </numFmts>
  <fonts count="34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indexed="8"/>
      <name val="Calibri Light"/>
      <family val="2"/>
    </font>
    <font>
      <sz val="10"/>
      <color theme="1"/>
      <name val="Calibri Light"/>
      <family val="2"/>
    </font>
    <font>
      <sz val="12"/>
      <name val="Calibri Light"/>
      <family val="2"/>
    </font>
    <font>
      <sz val="10"/>
      <name val="Calibri Light"/>
      <family val="2"/>
    </font>
    <font>
      <sz val="10"/>
      <color indexed="8"/>
      <name val="Calibri Light"/>
      <family val="2"/>
    </font>
    <font>
      <b/>
      <sz val="11"/>
      <color rgb="FF000000"/>
      <name val="Calibri Light"/>
      <family val="2"/>
    </font>
    <font>
      <i/>
      <sz val="10"/>
      <color rgb="FF000000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i/>
      <sz val="11"/>
      <name val="Calibri Light"/>
      <family val="2"/>
    </font>
    <font>
      <b/>
      <sz val="12"/>
      <color theme="1"/>
      <name val="Calibri Light"/>
      <family val="2"/>
    </font>
    <font>
      <b/>
      <sz val="12"/>
      <name val="Calibri Light"/>
      <family val="2"/>
    </font>
    <font>
      <b/>
      <sz val="9"/>
      <name val="Calibri Light"/>
      <family val="2"/>
    </font>
    <font>
      <sz val="9"/>
      <name val="Calibri Light"/>
      <family val="2"/>
    </font>
    <font>
      <sz val="9"/>
      <color indexed="8"/>
      <name val="Calibri Light"/>
      <family val="2"/>
    </font>
    <font>
      <b/>
      <sz val="9"/>
      <color indexed="8"/>
      <name val="Calibri Light"/>
      <family val="2"/>
    </font>
    <font>
      <b/>
      <sz val="10.5"/>
      <name val="Calibri Light"/>
      <family val="2"/>
    </font>
    <font>
      <b/>
      <sz val="9.5"/>
      <name val="Calibri Light"/>
      <family val="2"/>
    </font>
    <font>
      <sz val="9.5"/>
      <name val="Calibri Light"/>
      <family val="2"/>
    </font>
    <font>
      <sz val="9.5"/>
      <color indexed="8"/>
      <name val="Calibri Light"/>
      <family val="2"/>
    </font>
    <font>
      <b/>
      <sz val="9.5"/>
      <color indexed="8"/>
      <name val="Calibri Light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9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2" fillId="0" borderId="0"/>
    <xf numFmtId="0" fontId="5" fillId="0" borderId="0"/>
    <xf numFmtId="0" fontId="6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44" fontId="5" fillId="0" borderId="0" applyFont="0" applyFill="0" applyBorder="0" applyAlignment="0" applyProtection="0"/>
  </cellStyleXfs>
  <cellXfs count="263">
    <xf numFmtId="0" fontId="0" fillId="0" borderId="0" xfId="0"/>
    <xf numFmtId="0" fontId="11" fillId="0" borderId="0" xfId="0" applyFont="1"/>
    <xf numFmtId="0" fontId="9" fillId="8" borderId="1" xfId="0" applyFont="1" applyFill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justify" vertical="center" wrapText="1"/>
      <protection locked="0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wrapText="1"/>
    </xf>
    <xf numFmtId="49" fontId="10" fillId="8" borderId="1" xfId="0" applyNumberFormat="1" applyFont="1" applyFill="1" applyBorder="1" applyAlignment="1" applyProtection="1">
      <alignment horizontal="center" vertical="center"/>
      <protection locked="0"/>
    </xf>
    <xf numFmtId="0" fontId="11" fillId="8" borderId="1" xfId="0" applyFont="1" applyFill="1" applyBorder="1" applyAlignment="1" applyProtection="1">
      <alignment horizontal="justify" vertical="center" wrapText="1"/>
      <protection locked="0"/>
    </xf>
    <xf numFmtId="0" fontId="12" fillId="8" borderId="1" xfId="0" applyFont="1" applyFill="1" applyBorder="1" applyAlignment="1">
      <alignment wrapText="1"/>
    </xf>
    <xf numFmtId="0" fontId="13" fillId="8" borderId="1" xfId="0" applyFont="1" applyFill="1" applyBorder="1" applyAlignment="1" applyProtection="1">
      <alignment horizontal="center" vertical="center"/>
      <protection locked="0"/>
    </xf>
    <xf numFmtId="44" fontId="11" fillId="8" borderId="39" xfId="0" applyNumberFormat="1" applyFont="1" applyFill="1" applyBorder="1" applyAlignment="1">
      <alignment horizontal="center" vertical="center"/>
    </xf>
    <xf numFmtId="49" fontId="10" fillId="8" borderId="42" xfId="0" applyNumberFormat="1" applyFont="1" applyFill="1" applyBorder="1" applyAlignment="1" applyProtection="1">
      <alignment horizontal="center" vertical="center"/>
      <protection locked="0"/>
    </xf>
    <xf numFmtId="49" fontId="10" fillId="8" borderId="8" xfId="0" applyNumberFormat="1" applyFont="1" applyFill="1" applyBorder="1" applyAlignment="1" applyProtection="1">
      <alignment horizontal="center" vertical="center"/>
      <protection locked="0"/>
    </xf>
    <xf numFmtId="49" fontId="10" fillId="0" borderId="40" xfId="0" applyNumberFormat="1" applyFont="1" applyBorder="1" applyAlignment="1" applyProtection="1">
      <alignment horizontal="center" vertical="center"/>
      <protection locked="0"/>
    </xf>
    <xf numFmtId="0" fontId="9" fillId="0" borderId="1" xfId="24" applyFont="1" applyFill="1" applyBorder="1" applyAlignment="1" applyProtection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44" fontId="14" fillId="0" borderId="1" xfId="25" applyFont="1" applyBorder="1" applyAlignment="1">
      <alignment horizontal="center" vertical="center"/>
    </xf>
    <xf numFmtId="44" fontId="11" fillId="0" borderId="39" xfId="0" applyNumberFormat="1" applyFont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8" borderId="1" xfId="0" applyFont="1" applyFill="1" applyBorder="1" applyAlignment="1" applyProtection="1">
      <alignment horizontal="center" vertical="center"/>
      <protection locked="0"/>
    </xf>
    <xf numFmtId="0" fontId="11" fillId="0" borderId="1" xfId="4" applyFont="1" applyBorder="1" applyAlignment="1" applyProtection="1">
      <alignment horizontal="justify" vertical="justify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1" fillId="8" borderId="1" xfId="4" applyFont="1" applyFill="1" applyBorder="1" applyAlignment="1" applyProtection="1">
      <alignment horizontal="justify" vertical="center"/>
      <protection locked="0"/>
    </xf>
    <xf numFmtId="0" fontId="11" fillId="8" borderId="1" xfId="0" applyFont="1" applyFill="1" applyBorder="1" applyAlignment="1" applyProtection="1">
      <alignment horizontal="center" vertical="center" wrapText="1"/>
      <protection locked="0"/>
    </xf>
    <xf numFmtId="0" fontId="13" fillId="8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4" applyFont="1" applyBorder="1" applyAlignment="1" applyProtection="1">
      <alignment horizontal="justify" vertical="center"/>
      <protection locked="0"/>
    </xf>
    <xf numFmtId="0" fontId="14" fillId="0" borderId="1" xfId="0" applyFont="1" applyBorder="1" applyAlignment="1" applyProtection="1">
      <alignment horizontal="justify" vertical="center" wrapText="1"/>
      <protection locked="0"/>
    </xf>
    <xf numFmtId="4" fontId="14" fillId="8" borderId="1" xfId="0" applyNumberFormat="1" applyFont="1" applyFill="1" applyBorder="1" applyAlignment="1">
      <alignment horizontal="center" vertical="center"/>
    </xf>
    <xf numFmtId="44" fontId="14" fillId="8" borderId="1" xfId="25" applyFont="1" applyFill="1" applyBorder="1" applyAlignment="1">
      <alignment horizontal="center" vertical="center"/>
    </xf>
    <xf numFmtId="3" fontId="10" fillId="7" borderId="47" xfId="0" applyNumberFormat="1" applyFont="1" applyFill="1" applyBorder="1" applyAlignment="1" applyProtection="1">
      <alignment horizontal="center" vertical="center"/>
      <protection locked="0"/>
    </xf>
    <xf numFmtId="4" fontId="10" fillId="7" borderId="47" xfId="0" applyNumberFormat="1" applyFont="1" applyFill="1" applyBorder="1" applyAlignment="1" applyProtection="1">
      <alignment horizontal="center" vertical="center"/>
      <protection locked="0"/>
    </xf>
    <xf numFmtId="44" fontId="8" fillId="0" borderId="48" xfId="0" applyNumberFormat="1" applyFont="1" applyBorder="1" applyAlignment="1">
      <alignment horizontal="center" vertical="center"/>
    </xf>
    <xf numFmtId="44" fontId="11" fillId="0" borderId="0" xfId="25" applyFont="1"/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4" fontId="11" fillId="0" borderId="0" xfId="0" applyNumberFormat="1" applyFont="1" applyAlignment="1" applyProtection="1">
      <alignment horizontal="center"/>
      <protection locked="0"/>
    </xf>
    <xf numFmtId="44" fontId="11" fillId="0" borderId="0" xfId="0" applyNumberFormat="1" applyFont="1"/>
    <xf numFmtId="0" fontId="11" fillId="0" borderId="0" xfId="0" applyFont="1" applyAlignment="1" applyProtection="1">
      <alignment wrapText="1"/>
      <protection locked="0"/>
    </xf>
    <xf numFmtId="43" fontId="11" fillId="0" borderId="0" xfId="23" applyFont="1" applyFill="1" applyAlignment="1" applyProtection="1">
      <alignment horizontal="center"/>
      <protection locked="0"/>
    </xf>
    <xf numFmtId="0" fontId="9" fillId="0" borderId="0" xfId="0" applyFont="1" applyAlignment="1" applyProtection="1">
      <alignment wrapText="1"/>
      <protection locked="0"/>
    </xf>
    <xf numFmtId="0" fontId="15" fillId="0" borderId="0" xfId="0" applyFont="1"/>
    <xf numFmtId="21" fontId="11" fillId="0" borderId="0" xfId="0" applyNumberFormat="1" applyFont="1" applyAlignment="1" applyProtection="1">
      <alignment horizontal="center"/>
      <protection locked="0"/>
    </xf>
    <xf numFmtId="0" fontId="16" fillId="0" borderId="0" xfId="0" applyFont="1"/>
    <xf numFmtId="0" fontId="17" fillId="2" borderId="0" xfId="0" applyFont="1" applyFill="1"/>
    <xf numFmtId="2" fontId="11" fillId="0" borderId="0" xfId="0" applyNumberFormat="1" applyFont="1" applyAlignment="1" applyProtection="1">
      <alignment wrapText="1"/>
      <protection locked="0"/>
    </xf>
    <xf numFmtId="43" fontId="11" fillId="0" borderId="0" xfId="0" applyNumberFormat="1" applyFont="1" applyAlignment="1" applyProtection="1">
      <alignment horizontal="center"/>
      <protection locked="0"/>
    </xf>
    <xf numFmtId="9" fontId="11" fillId="0" borderId="0" xfId="22" applyFont="1" applyFill="1" applyAlignment="1" applyProtection="1">
      <alignment horizontal="center"/>
      <protection locked="0"/>
    </xf>
    <xf numFmtId="0" fontId="17" fillId="2" borderId="0" xfId="0" applyFont="1" applyFill="1" applyAlignment="1">
      <alignment horizontal="center"/>
    </xf>
    <xf numFmtId="0" fontId="17" fillId="2" borderId="12" xfId="0" applyFont="1" applyFill="1" applyBorder="1" applyAlignment="1">
      <alignment horizontal="left"/>
    </xf>
    <xf numFmtId="0" fontId="17" fillId="2" borderId="0" xfId="0" applyFont="1" applyFill="1" applyAlignment="1">
      <alignment horizontal="left"/>
    </xf>
    <xf numFmtId="0" fontId="17" fillId="2" borderId="13" xfId="0" applyFont="1" applyFill="1" applyBorder="1" applyAlignment="1">
      <alignment horizontal="left"/>
    </xf>
    <xf numFmtId="2" fontId="17" fillId="2" borderId="0" xfId="0" applyNumberFormat="1" applyFont="1" applyFill="1" applyAlignment="1">
      <alignment horizontal="center"/>
    </xf>
    <xf numFmtId="0" fontId="17" fillId="2" borderId="12" xfId="0" applyFont="1" applyFill="1" applyBorder="1"/>
    <xf numFmtId="39" fontId="19" fillId="2" borderId="0" xfId="20" applyNumberFormat="1" applyFont="1" applyFill="1" applyBorder="1" applyAlignment="1">
      <alignment horizontal="center" vertical="center"/>
    </xf>
    <xf numFmtId="0" fontId="17" fillId="2" borderId="13" xfId="0" applyFont="1" applyFill="1" applyBorder="1"/>
    <xf numFmtId="0" fontId="17" fillId="2" borderId="14" xfId="0" applyFont="1" applyFill="1" applyBorder="1"/>
    <xf numFmtId="0" fontId="17" fillId="2" borderId="15" xfId="0" applyFont="1" applyFill="1" applyBorder="1"/>
    <xf numFmtId="0" fontId="17" fillId="2" borderId="15" xfId="0" applyFont="1" applyFill="1" applyBorder="1" applyAlignment="1">
      <alignment horizontal="center"/>
    </xf>
    <xf numFmtId="0" fontId="17" fillId="2" borderId="16" xfId="0" applyFont="1" applyFill="1" applyBorder="1"/>
    <xf numFmtId="0" fontId="19" fillId="2" borderId="27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left" vertical="center"/>
    </xf>
    <xf numFmtId="0" fontId="19" fillId="2" borderId="29" xfId="0" applyFont="1" applyFill="1" applyBorder="1" applyAlignment="1">
      <alignment horizontal="left" vertical="center"/>
    </xf>
    <xf numFmtId="0" fontId="19" fillId="2" borderId="30" xfId="0" applyFont="1" applyFill="1" applyBorder="1" applyAlignment="1">
      <alignment horizontal="left" vertical="center"/>
    </xf>
    <xf numFmtId="165" fontId="19" fillId="2" borderId="27" xfId="0" applyNumberFormat="1" applyFont="1" applyFill="1" applyBorder="1" applyAlignment="1">
      <alignment horizontal="center" vertical="center"/>
    </xf>
    <xf numFmtId="4" fontId="19" fillId="2" borderId="27" xfId="0" applyNumberFormat="1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left" vertical="center"/>
    </xf>
    <xf numFmtId="0" fontId="17" fillId="2" borderId="29" xfId="0" applyFont="1" applyFill="1" applyBorder="1" applyAlignment="1">
      <alignment horizontal="left" vertical="center"/>
    </xf>
    <xf numFmtId="0" fontId="17" fillId="2" borderId="30" xfId="0" applyFont="1" applyFill="1" applyBorder="1" applyAlignment="1">
      <alignment horizontal="left" vertical="center"/>
    </xf>
    <xf numFmtId="4" fontId="19" fillId="2" borderId="28" xfId="0" applyNumberFormat="1" applyFont="1" applyFill="1" applyBorder="1" applyAlignment="1">
      <alignment horizontal="center" vertical="center"/>
    </xf>
    <xf numFmtId="2" fontId="19" fillId="2" borderId="27" xfId="0" applyNumberFormat="1" applyFont="1" applyFill="1" applyBorder="1" applyAlignment="1">
      <alignment horizontal="center" vertical="center"/>
    </xf>
    <xf numFmtId="43" fontId="19" fillId="2" borderId="27" xfId="20" applyFont="1" applyFill="1" applyBorder="1" applyAlignment="1">
      <alignment horizontal="right"/>
    </xf>
    <xf numFmtId="39" fontId="19" fillId="2" borderId="28" xfId="20" applyNumberFormat="1" applyFont="1" applyFill="1" applyBorder="1" applyAlignment="1">
      <alignment horizontal="center" vertical="center"/>
    </xf>
    <xf numFmtId="2" fontId="20" fillId="2" borderId="31" xfId="0" applyNumberFormat="1" applyFont="1" applyFill="1" applyBorder="1" applyAlignment="1">
      <alignment horizontal="center" vertical="center"/>
    </xf>
    <xf numFmtId="2" fontId="20" fillId="2" borderId="7" xfId="0" applyNumberFormat="1" applyFont="1" applyFill="1" applyBorder="1" applyAlignment="1">
      <alignment horizontal="center" vertical="center"/>
    </xf>
    <xf numFmtId="4" fontId="19" fillId="2" borderId="27" xfId="20" applyNumberFormat="1" applyFont="1" applyFill="1" applyBorder="1" applyAlignment="1">
      <alignment horizontal="right" wrapText="1"/>
    </xf>
    <xf numFmtId="0" fontId="19" fillId="2" borderId="0" xfId="0" applyFont="1" applyFill="1" applyAlignment="1">
      <alignment horizontal="center" vertical="center"/>
    </xf>
    <xf numFmtId="43" fontId="19" fillId="2" borderId="27" xfId="20" applyFont="1" applyFill="1" applyBorder="1" applyAlignment="1"/>
    <xf numFmtId="39" fontId="19" fillId="2" borderId="27" xfId="0" applyNumberFormat="1" applyFont="1" applyFill="1" applyBorder="1" applyAlignment="1">
      <alignment horizontal="right"/>
    </xf>
    <xf numFmtId="0" fontId="19" fillId="2" borderId="28" xfId="0" applyFont="1" applyFill="1" applyBorder="1" applyAlignment="1">
      <alignment horizontal="center" vertical="center"/>
    </xf>
    <xf numFmtId="2" fontId="19" fillId="2" borderId="31" xfId="0" applyNumberFormat="1" applyFont="1" applyFill="1" applyBorder="1" applyAlignment="1">
      <alignment horizontal="center" vertical="center"/>
    </xf>
    <xf numFmtId="1" fontId="19" fillId="2" borderId="27" xfId="0" applyNumberFormat="1" applyFont="1" applyFill="1" applyBorder="1" applyAlignment="1">
      <alignment horizontal="center" vertical="center"/>
    </xf>
    <xf numFmtId="2" fontId="19" fillId="2" borderId="7" xfId="0" applyNumberFormat="1" applyFont="1" applyFill="1" applyBorder="1" applyAlignment="1">
      <alignment horizontal="center" vertical="center"/>
    </xf>
    <xf numFmtId="167" fontId="19" fillId="2" borderId="27" xfId="0" applyNumberFormat="1" applyFont="1" applyFill="1" applyBorder="1" applyAlignment="1">
      <alignment horizontal="center" vertical="center"/>
    </xf>
    <xf numFmtId="168" fontId="19" fillId="2" borderId="28" xfId="20" applyNumberFormat="1" applyFont="1" applyFill="1" applyBorder="1" applyAlignment="1">
      <alignment horizontal="center" vertical="center"/>
    </xf>
    <xf numFmtId="2" fontId="19" fillId="2" borderId="8" xfId="0" applyNumberFormat="1" applyFont="1" applyFill="1" applyBorder="1" applyAlignment="1">
      <alignment horizontal="center" vertical="center"/>
    </xf>
    <xf numFmtId="39" fontId="19" fillId="2" borderId="27" xfId="0" applyNumberFormat="1" applyFont="1" applyFill="1" applyBorder="1" applyAlignment="1">
      <alignment horizontal="center" vertical="center"/>
    </xf>
    <xf numFmtId="43" fontId="19" fillId="2" borderId="27" xfId="20" applyFont="1" applyFill="1" applyBorder="1" applyAlignment="1">
      <alignment horizontal="center" vertical="center"/>
    </xf>
    <xf numFmtId="165" fontId="19" fillId="2" borderId="27" xfId="0" applyNumberFormat="1" applyFont="1" applyFill="1" applyBorder="1" applyAlignment="1">
      <alignment vertical="center"/>
    </xf>
    <xf numFmtId="0" fontId="20" fillId="2" borderId="28" xfId="0" applyFont="1" applyFill="1" applyBorder="1" applyAlignment="1">
      <alignment horizontal="center" vertical="center"/>
    </xf>
    <xf numFmtId="4" fontId="20" fillId="2" borderId="27" xfId="0" applyNumberFormat="1" applyFont="1" applyFill="1" applyBorder="1" applyAlignment="1">
      <alignment horizontal="center" vertical="center"/>
    </xf>
    <xf numFmtId="0" fontId="20" fillId="2" borderId="27" xfId="0" applyFont="1" applyFill="1" applyBorder="1" applyAlignment="1">
      <alignment horizontal="center" vertical="center"/>
    </xf>
    <xf numFmtId="0" fontId="20" fillId="2" borderId="27" xfId="0" applyFont="1" applyFill="1" applyBorder="1" applyAlignment="1">
      <alignment horizontal="left" vertical="center"/>
    </xf>
    <xf numFmtId="43" fontId="19" fillId="2" borderId="27" xfId="20" applyFont="1" applyFill="1" applyBorder="1" applyAlignment="1">
      <alignment vertical="center"/>
    </xf>
    <xf numFmtId="2" fontId="20" fillId="2" borderId="27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165" fontId="19" fillId="2" borderId="0" xfId="0" applyNumberFormat="1" applyFont="1" applyFill="1" applyAlignment="1">
      <alignment horizontal="center" vertical="center"/>
    </xf>
    <xf numFmtId="165" fontId="19" fillId="2" borderId="0" xfId="0" applyNumberFormat="1" applyFont="1" applyFill="1" applyAlignment="1">
      <alignment vertical="center"/>
    </xf>
    <xf numFmtId="2" fontId="19" fillId="2" borderId="0" xfId="0" applyNumberFormat="1" applyFont="1" applyFill="1" applyAlignment="1">
      <alignment horizontal="center" vertical="center"/>
    </xf>
    <xf numFmtId="2" fontId="19" fillId="2" borderId="30" xfId="0" applyNumberFormat="1" applyFont="1" applyFill="1" applyBorder="1" applyAlignment="1">
      <alignment horizontal="center" vertical="center"/>
    </xf>
    <xf numFmtId="166" fontId="19" fillId="2" borderId="27" xfId="0" applyNumberFormat="1" applyFont="1" applyFill="1" applyBorder="1" applyAlignment="1">
      <alignment horizontal="center" vertical="center"/>
    </xf>
    <xf numFmtId="2" fontId="19" fillId="2" borderId="3" xfId="0" applyNumberFormat="1" applyFont="1" applyFill="1" applyBorder="1" applyAlignment="1">
      <alignment horizontal="center" vertical="center"/>
    </xf>
    <xf numFmtId="39" fontId="19" fillId="2" borderId="27" xfId="20" applyNumberFormat="1" applyFont="1" applyFill="1" applyBorder="1" applyAlignment="1">
      <alignment horizontal="center" vertical="center"/>
    </xf>
    <xf numFmtId="37" fontId="19" fillId="2" borderId="27" xfId="20" applyNumberFormat="1" applyFont="1" applyFill="1" applyBorder="1" applyAlignment="1">
      <alignment horizontal="center" vertical="center"/>
    </xf>
    <xf numFmtId="169" fontId="19" fillId="2" borderId="27" xfId="20" applyNumberFormat="1" applyFont="1" applyFill="1" applyBorder="1" applyAlignment="1">
      <alignment horizontal="center" vertical="center"/>
    </xf>
    <xf numFmtId="4" fontId="19" fillId="2" borderId="3" xfId="0" applyNumberFormat="1" applyFont="1" applyFill="1" applyBorder="1" applyAlignment="1">
      <alignment horizontal="center" vertical="center"/>
    </xf>
    <xf numFmtId="3" fontId="19" fillId="2" borderId="27" xfId="0" applyNumberFormat="1" applyFont="1" applyFill="1" applyBorder="1" applyAlignment="1">
      <alignment horizontal="center" vertical="center"/>
    </xf>
    <xf numFmtId="10" fontId="19" fillId="2" borderId="27" xfId="0" applyNumberFormat="1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/>
    </xf>
    <xf numFmtId="3" fontId="17" fillId="2" borderId="27" xfId="0" applyNumberFormat="1" applyFont="1" applyFill="1" applyBorder="1" applyAlignment="1">
      <alignment horizontal="center"/>
    </xf>
    <xf numFmtId="4" fontId="17" fillId="2" borderId="27" xfId="0" applyNumberFormat="1" applyFont="1" applyFill="1" applyBorder="1" applyAlignment="1">
      <alignment horizontal="center"/>
    </xf>
    <xf numFmtId="2" fontId="17" fillId="2" borderId="27" xfId="0" applyNumberFormat="1" applyFont="1" applyFill="1" applyBorder="1" applyAlignment="1">
      <alignment horizontal="center"/>
    </xf>
    <xf numFmtId="4" fontId="19" fillId="2" borderId="27" xfId="20" applyNumberFormat="1" applyFont="1" applyFill="1" applyBorder="1" applyAlignment="1">
      <alignment horizontal="center" vertical="center"/>
    </xf>
    <xf numFmtId="0" fontId="19" fillId="2" borderId="32" xfId="0" applyFont="1" applyFill="1" applyBorder="1" applyAlignment="1">
      <alignment horizontal="center" vertical="center"/>
    </xf>
    <xf numFmtId="43" fontId="19" fillId="2" borderId="0" xfId="20" applyFont="1" applyFill="1" applyBorder="1" applyAlignment="1">
      <alignment vertical="center"/>
    </xf>
    <xf numFmtId="4" fontId="19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vertical="center"/>
    </xf>
    <xf numFmtId="165" fontId="19" fillId="2" borderId="3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vertical="center"/>
    </xf>
    <xf numFmtId="10" fontId="20" fillId="2" borderId="27" xfId="0" applyNumberFormat="1" applyFont="1" applyFill="1" applyBorder="1" applyAlignment="1">
      <alignment horizontal="center" vertical="center"/>
    </xf>
    <xf numFmtId="165" fontId="20" fillId="2" borderId="27" xfId="0" applyNumberFormat="1" applyFont="1" applyFill="1" applyBorder="1" applyAlignment="1">
      <alignment horizontal="center" vertical="center"/>
    </xf>
    <xf numFmtId="165" fontId="20" fillId="2" borderId="27" xfId="0" applyNumberFormat="1" applyFont="1" applyFill="1" applyBorder="1" applyAlignment="1">
      <alignment vertical="center"/>
    </xf>
    <xf numFmtId="39" fontId="20" fillId="2" borderId="27" xfId="0" applyNumberFormat="1" applyFont="1" applyFill="1" applyBorder="1" applyAlignment="1">
      <alignment horizontal="center" vertical="center"/>
    </xf>
    <xf numFmtId="39" fontId="19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/>
    </xf>
    <xf numFmtId="0" fontId="22" fillId="0" borderId="0" xfId="0" applyFont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/>
    <xf numFmtId="0" fontId="24" fillId="4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170" fontId="25" fillId="5" borderId="1" xfId="22" applyNumberFormat="1" applyFont="1" applyFill="1" applyBorder="1" applyAlignment="1" applyProtection="1">
      <alignment horizontal="right"/>
    </xf>
    <xf numFmtId="170" fontId="25" fillId="0" borderId="1" xfId="22" applyNumberFormat="1" applyFont="1" applyBorder="1" applyAlignment="1" applyProtection="1">
      <alignment horizontal="left"/>
    </xf>
    <xf numFmtId="0" fontId="25" fillId="0" borderId="1" xfId="0" applyFont="1" applyBorder="1" applyAlignment="1">
      <alignment vertical="justify" wrapText="1"/>
    </xf>
    <xf numFmtId="0" fontId="24" fillId="6" borderId="1" xfId="0" applyFont="1" applyFill="1" applyBorder="1" applyAlignment="1">
      <alignment wrapText="1"/>
    </xf>
    <xf numFmtId="170" fontId="24" fillId="6" borderId="1" xfId="0" applyNumberFormat="1" applyFont="1" applyFill="1" applyBorder="1" applyAlignment="1">
      <alignment horizontal="right"/>
    </xf>
    <xf numFmtId="170" fontId="25" fillId="0" borderId="1" xfId="22" applyNumberFormat="1" applyFont="1" applyBorder="1" applyAlignment="1" applyProtection="1">
      <alignment horizontal="right"/>
    </xf>
    <xf numFmtId="0" fontId="24" fillId="4" borderId="1" xfId="0" applyFont="1" applyFill="1" applyBorder="1" applyAlignment="1">
      <alignment horizontal="left" wrapText="1"/>
    </xf>
    <xf numFmtId="0" fontId="24" fillId="4" borderId="8" xfId="0" applyFont="1" applyFill="1" applyBorder="1" applyAlignment="1">
      <alignment horizontal="center" vertical="center" wrapText="1"/>
    </xf>
    <xf numFmtId="170" fontId="25" fillId="5" borderId="1" xfId="22" applyNumberFormat="1" applyFont="1" applyFill="1" applyBorder="1" applyAlignment="1" applyProtection="1">
      <alignment horizontal="right" vertical="center"/>
    </xf>
    <xf numFmtId="170" fontId="26" fillId="5" borderId="1" xfId="22" applyNumberFormat="1" applyFont="1" applyFill="1" applyBorder="1" applyAlignment="1" applyProtection="1">
      <alignment horizontal="right" vertical="center"/>
    </xf>
    <xf numFmtId="170" fontId="24" fillId="6" borderId="1" xfId="22" applyNumberFormat="1" applyFont="1" applyFill="1" applyBorder="1" applyAlignment="1" applyProtection="1">
      <alignment horizontal="right"/>
    </xf>
    <xf numFmtId="170" fontId="27" fillId="6" borderId="1" xfId="0" applyNumberFormat="1" applyFont="1" applyFill="1" applyBorder="1" applyAlignment="1">
      <alignment horizontal="right"/>
    </xf>
    <xf numFmtId="0" fontId="25" fillId="0" borderId="0" xfId="0" applyFont="1"/>
    <xf numFmtId="0" fontId="28" fillId="0" borderId="4" xfId="0" applyFont="1" applyBorder="1" applyAlignment="1">
      <alignment horizontal="justify" vertical="justify"/>
    </xf>
    <xf numFmtId="0" fontId="29" fillId="3" borderId="17" xfId="0" applyFont="1" applyFill="1" applyBorder="1" applyAlignment="1">
      <alignment horizontal="left" vertical="top" wrapText="1"/>
    </xf>
    <xf numFmtId="0" fontId="30" fillId="3" borderId="18" xfId="0" applyFont="1" applyFill="1" applyBorder="1" applyAlignment="1">
      <alignment horizontal="center" vertical="top" wrapText="1"/>
    </xf>
    <xf numFmtId="0" fontId="30" fillId="0" borderId="19" xfId="0" applyFont="1" applyBorder="1" applyAlignment="1">
      <alignment horizontal="left" vertical="center" wrapText="1"/>
    </xf>
    <xf numFmtId="2" fontId="31" fillId="0" borderId="19" xfId="0" applyNumberFormat="1" applyFont="1" applyBorder="1" applyAlignment="1">
      <alignment horizontal="center" vertical="center" shrinkToFit="1"/>
    </xf>
    <xf numFmtId="0" fontId="30" fillId="0" borderId="20" xfId="0" applyFont="1" applyBorder="1" applyAlignment="1">
      <alignment horizontal="left" vertical="top" wrapText="1"/>
    </xf>
    <xf numFmtId="2" fontId="31" fillId="0" borderId="20" xfId="0" applyNumberFormat="1" applyFont="1" applyBorder="1" applyAlignment="1">
      <alignment horizontal="center" vertical="top" shrinkToFit="1"/>
    </xf>
    <xf numFmtId="0" fontId="29" fillId="0" borderId="18" xfId="0" applyFont="1" applyBorder="1" applyAlignment="1">
      <alignment horizontal="center" vertical="top" wrapText="1"/>
    </xf>
    <xf numFmtId="2" fontId="32" fillId="0" borderId="18" xfId="0" applyNumberFormat="1" applyFont="1" applyBorder="1" applyAlignment="1">
      <alignment horizontal="center" vertical="top" shrinkToFit="1"/>
    </xf>
    <xf numFmtId="0" fontId="29" fillId="3" borderId="21" xfId="0" applyFont="1" applyFill="1" applyBorder="1" applyAlignment="1">
      <alignment horizontal="left" vertical="top" wrapText="1"/>
    </xf>
    <xf numFmtId="0" fontId="30" fillId="3" borderId="22" xfId="0" applyFont="1" applyFill="1" applyBorder="1" applyAlignment="1">
      <alignment horizontal="center" vertical="top" wrapText="1"/>
    </xf>
    <xf numFmtId="0" fontId="30" fillId="0" borderId="23" xfId="0" applyFont="1" applyBorder="1" applyAlignment="1">
      <alignment horizontal="left" vertical="top" wrapText="1"/>
    </xf>
    <xf numFmtId="0" fontId="30" fillId="0" borderId="19" xfId="0" applyFont="1" applyBorder="1" applyAlignment="1">
      <alignment vertical="center" wrapText="1"/>
    </xf>
    <xf numFmtId="2" fontId="32" fillId="0" borderId="19" xfId="0" applyNumberFormat="1" applyFont="1" applyBorder="1" applyAlignment="1">
      <alignment horizontal="center" vertical="center" shrinkToFit="1"/>
    </xf>
    <xf numFmtId="0" fontId="29" fillId="3" borderId="22" xfId="0" applyFont="1" applyFill="1" applyBorder="1" applyAlignment="1">
      <alignment horizontal="left" vertical="top" wrapText="1"/>
    </xf>
    <xf numFmtId="2" fontId="32" fillId="3" borderId="22" xfId="0" applyNumberFormat="1" applyFont="1" applyFill="1" applyBorder="1" applyAlignment="1">
      <alignment horizontal="center" vertical="top" shrinkToFit="1"/>
    </xf>
    <xf numFmtId="0" fontId="11" fillId="0" borderId="0" xfId="0" applyFont="1" applyAlignment="1">
      <alignment horizontal="left" vertical="top"/>
    </xf>
    <xf numFmtId="49" fontId="10" fillId="0" borderId="41" xfId="0" applyNumberFormat="1" applyFont="1" applyBorder="1" applyAlignment="1" applyProtection="1">
      <alignment horizontal="center" vertical="center"/>
      <protection locked="0"/>
    </xf>
    <xf numFmtId="49" fontId="10" fillId="0" borderId="38" xfId="0" applyNumberFormat="1" applyFont="1" applyBorder="1" applyAlignment="1" applyProtection="1">
      <alignment horizontal="center" vertical="center"/>
      <protection locked="0"/>
    </xf>
    <xf numFmtId="49" fontId="10" fillId="0" borderId="42" xfId="0" applyNumberFormat="1" applyFont="1" applyBorder="1" applyAlignment="1" applyProtection="1">
      <alignment horizontal="center" vertical="center"/>
      <protection locked="0"/>
    </xf>
    <xf numFmtId="49" fontId="10" fillId="8" borderId="41" xfId="0" applyNumberFormat="1" applyFont="1" applyFill="1" applyBorder="1" applyAlignment="1" applyProtection="1">
      <alignment horizontal="center" vertical="center"/>
      <protection locked="0"/>
    </xf>
    <xf numFmtId="49" fontId="10" fillId="8" borderId="38" xfId="0" applyNumberFormat="1" applyFont="1" applyFill="1" applyBorder="1" applyAlignment="1" applyProtection="1">
      <alignment horizontal="center" vertical="center"/>
      <protection locked="0"/>
    </xf>
    <xf numFmtId="49" fontId="10" fillId="8" borderId="42" xfId="0" applyNumberFormat="1" applyFont="1" applyFill="1" applyBorder="1" applyAlignment="1" applyProtection="1">
      <alignment horizontal="center" vertical="center"/>
      <protection locked="0"/>
    </xf>
    <xf numFmtId="0" fontId="10" fillId="7" borderId="46" xfId="0" applyFont="1" applyFill="1" applyBorder="1" applyAlignment="1" applyProtection="1">
      <alignment horizontal="center" vertical="center"/>
      <protection locked="0"/>
    </xf>
    <xf numFmtId="0" fontId="10" fillId="7" borderId="47" xfId="0" applyFont="1" applyFill="1" applyBorder="1" applyAlignment="1" applyProtection="1">
      <alignment horizontal="center" vertical="center"/>
      <protection locked="0"/>
    </xf>
    <xf numFmtId="49" fontId="10" fillId="8" borderId="31" xfId="0" applyNumberFormat="1" applyFont="1" applyFill="1" applyBorder="1" applyAlignment="1" applyProtection="1">
      <alignment horizontal="center" vertical="center"/>
      <protection locked="0"/>
    </xf>
    <xf numFmtId="49" fontId="10" fillId="8" borderId="7" xfId="0" applyNumberFormat="1" applyFont="1" applyFill="1" applyBorder="1" applyAlignment="1" applyProtection="1">
      <alignment horizontal="center" vertical="center"/>
      <protection locked="0"/>
    </xf>
    <xf numFmtId="49" fontId="10" fillId="8" borderId="8" xfId="0" applyNumberFormat="1" applyFont="1" applyFill="1" applyBorder="1" applyAlignment="1" applyProtection="1">
      <alignment horizontal="center" vertical="center"/>
      <protection locked="0"/>
    </xf>
    <xf numFmtId="0" fontId="9" fillId="8" borderId="31" xfId="0" applyFont="1" applyFill="1" applyBorder="1" applyAlignment="1" applyProtection="1">
      <alignment horizontal="center" vertical="center" wrapText="1"/>
      <protection locked="0"/>
    </xf>
    <xf numFmtId="0" fontId="9" fillId="8" borderId="7" xfId="0" applyFont="1" applyFill="1" applyBorder="1" applyAlignment="1" applyProtection="1">
      <alignment horizontal="center" vertical="center" wrapText="1"/>
      <protection locked="0"/>
    </xf>
    <xf numFmtId="0" fontId="9" fillId="8" borderId="8" xfId="0" applyFont="1" applyFill="1" applyBorder="1" applyAlignment="1" applyProtection="1">
      <alignment horizontal="center" vertical="center" wrapText="1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8" borderId="31" xfId="24" applyFont="1" applyFill="1" applyBorder="1" applyAlignment="1" applyProtection="1">
      <alignment horizontal="center" vertical="center" wrapText="1"/>
    </xf>
    <xf numFmtId="0" fontId="9" fillId="8" borderId="8" xfId="24" applyFont="1" applyFill="1" applyBorder="1" applyAlignment="1" applyProtection="1">
      <alignment horizontal="center" vertical="center" wrapText="1"/>
    </xf>
    <xf numFmtId="0" fontId="8" fillId="8" borderId="34" xfId="0" applyFont="1" applyFill="1" applyBorder="1" applyAlignment="1">
      <alignment horizontal="center" vertical="center"/>
    </xf>
    <xf numFmtId="0" fontId="8" fillId="8" borderId="38" xfId="0" applyFont="1" applyFill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44" fontId="11" fillId="0" borderId="39" xfId="0" applyNumberFormat="1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44" fontId="11" fillId="8" borderId="39" xfId="0" applyNumberFormat="1" applyFont="1" applyFill="1" applyBorder="1" applyAlignment="1">
      <alignment horizontal="center" vertical="center"/>
    </xf>
    <xf numFmtId="0" fontId="11" fillId="8" borderId="39" xfId="0" applyFont="1" applyFill="1" applyBorder="1" applyAlignment="1">
      <alignment horizontal="center" vertical="center"/>
    </xf>
    <xf numFmtId="4" fontId="14" fillId="8" borderId="31" xfId="0" applyNumberFormat="1" applyFont="1" applyFill="1" applyBorder="1" applyAlignment="1">
      <alignment horizontal="center" vertical="center"/>
    </xf>
    <xf numFmtId="4" fontId="14" fillId="8" borderId="8" xfId="0" applyNumberFormat="1" applyFont="1" applyFill="1" applyBorder="1" applyAlignment="1">
      <alignment horizontal="center" vertical="center"/>
    </xf>
    <xf numFmtId="44" fontId="14" fillId="8" borderId="31" xfId="25" applyFont="1" applyFill="1" applyBorder="1" applyAlignment="1">
      <alignment horizontal="center" vertical="center"/>
    </xf>
    <xf numFmtId="44" fontId="14" fillId="8" borderId="8" xfId="25" applyFont="1" applyFill="1" applyBorder="1" applyAlignment="1">
      <alignment horizontal="center" vertical="center"/>
    </xf>
    <xf numFmtId="4" fontId="14" fillId="0" borderId="31" xfId="0" applyNumberFormat="1" applyFont="1" applyBorder="1" applyAlignment="1">
      <alignment horizontal="center" vertical="center"/>
    </xf>
    <xf numFmtId="4" fontId="14" fillId="0" borderId="7" xfId="0" applyNumberFormat="1" applyFont="1" applyBorder="1" applyAlignment="1">
      <alignment horizontal="center" vertical="center"/>
    </xf>
    <xf numFmtId="4" fontId="14" fillId="0" borderId="8" xfId="0" applyNumberFormat="1" applyFont="1" applyBorder="1" applyAlignment="1">
      <alignment horizontal="center" vertical="center"/>
    </xf>
    <xf numFmtId="44" fontId="14" fillId="0" borderId="31" xfId="25" applyFont="1" applyBorder="1" applyAlignment="1">
      <alignment horizontal="center" vertical="center"/>
    </xf>
    <xf numFmtId="44" fontId="14" fillId="0" borderId="7" xfId="25" applyFont="1" applyBorder="1" applyAlignment="1">
      <alignment horizontal="center" vertical="center"/>
    </xf>
    <xf numFmtId="44" fontId="14" fillId="0" borderId="8" xfId="25" applyFont="1" applyBorder="1" applyAlignment="1">
      <alignment horizontal="center" vertical="center"/>
    </xf>
    <xf numFmtId="4" fontId="14" fillId="8" borderId="7" xfId="0" applyNumberFormat="1" applyFont="1" applyFill="1" applyBorder="1" applyAlignment="1">
      <alignment horizontal="center" vertical="center"/>
    </xf>
    <xf numFmtId="44" fontId="14" fillId="8" borderId="7" xfId="25" applyFont="1" applyFill="1" applyBorder="1" applyAlignment="1">
      <alignment horizontal="center" vertical="center"/>
    </xf>
    <xf numFmtId="0" fontId="10" fillId="8" borderId="35" xfId="0" applyFont="1" applyFill="1" applyBorder="1" applyAlignment="1" applyProtection="1">
      <alignment horizontal="center" vertical="center" wrapText="1"/>
      <protection locked="0"/>
    </xf>
    <xf numFmtId="0" fontId="10" fillId="8" borderId="1" xfId="0" applyFont="1" applyFill="1" applyBorder="1" applyAlignment="1" applyProtection="1">
      <alignment horizontal="center" vertical="center" wrapText="1"/>
      <protection locked="0"/>
    </xf>
    <xf numFmtId="49" fontId="10" fillId="0" borderId="31" xfId="0" applyNumberFormat="1" applyFont="1" applyBorder="1" applyAlignment="1" applyProtection="1">
      <alignment horizontal="center" vertical="center"/>
      <protection locked="0"/>
    </xf>
    <xf numFmtId="49" fontId="10" fillId="0" borderId="8" xfId="0" applyNumberFormat="1" applyFont="1" applyBorder="1" applyAlignment="1" applyProtection="1">
      <alignment horizontal="center" vertical="center"/>
      <protection locked="0"/>
    </xf>
    <xf numFmtId="0" fontId="9" fillId="8" borderId="35" xfId="0" applyFont="1" applyFill="1" applyBorder="1" applyAlignment="1" applyProtection="1">
      <alignment horizontal="center" vertical="center"/>
      <protection locked="0"/>
    </xf>
    <xf numFmtId="0" fontId="9" fillId="8" borderId="1" xfId="0" applyFont="1" applyFill="1" applyBorder="1" applyAlignment="1" applyProtection="1">
      <alignment horizontal="center" vertical="center"/>
      <protection locked="0"/>
    </xf>
    <xf numFmtId="0" fontId="9" fillId="8" borderId="35" xfId="0" applyFont="1" applyFill="1" applyBorder="1" applyAlignment="1" applyProtection="1">
      <alignment horizontal="center" vertical="center" wrapText="1"/>
      <protection locked="0"/>
    </xf>
    <xf numFmtId="0" fontId="9" fillId="8" borderId="1" xfId="0" applyFont="1" applyFill="1" applyBorder="1" applyAlignment="1" applyProtection="1">
      <alignment horizontal="center" vertical="center" wrapText="1"/>
      <protection locked="0"/>
    </xf>
    <xf numFmtId="0" fontId="10" fillId="8" borderId="36" xfId="0" applyFont="1" applyFill="1" applyBorder="1" applyAlignment="1" applyProtection="1">
      <alignment horizontal="center" vertical="center" wrapText="1"/>
      <protection locked="0"/>
    </xf>
    <xf numFmtId="0" fontId="10" fillId="8" borderId="8" xfId="0" applyFont="1" applyFill="1" applyBorder="1" applyAlignment="1" applyProtection="1">
      <alignment horizontal="center" vertical="center" wrapText="1"/>
      <protection locked="0"/>
    </xf>
    <xf numFmtId="0" fontId="9" fillId="0" borderId="31" xfId="24" applyFont="1" applyFill="1" applyBorder="1" applyAlignment="1" applyProtection="1">
      <alignment horizontal="center" vertical="center" wrapText="1"/>
    </xf>
    <xf numFmtId="0" fontId="9" fillId="0" borderId="8" xfId="24" applyFont="1" applyFill="1" applyBorder="1" applyAlignment="1" applyProtection="1">
      <alignment horizontal="center" vertical="center" wrapText="1"/>
    </xf>
    <xf numFmtId="0" fontId="9" fillId="8" borderId="7" xfId="24" applyFont="1" applyFill="1" applyBorder="1" applyAlignment="1" applyProtection="1">
      <alignment horizontal="center" vertical="center" wrapText="1"/>
    </xf>
    <xf numFmtId="0" fontId="9" fillId="0" borderId="7" xfId="24" applyFont="1" applyFill="1" applyBorder="1" applyAlignment="1" applyProtection="1">
      <alignment horizontal="center" vertical="center" wrapText="1"/>
    </xf>
    <xf numFmtId="49" fontId="10" fillId="0" borderId="7" xfId="0" applyNumberFormat="1" applyFont="1" applyBorder="1" applyAlignment="1" applyProtection="1">
      <alignment horizontal="center" vertical="center"/>
      <protection locked="0"/>
    </xf>
    <xf numFmtId="0" fontId="8" fillId="8" borderId="37" xfId="0" applyFont="1" applyFill="1" applyBorder="1" applyAlignment="1">
      <alignment horizontal="center" vertical="center" wrapText="1"/>
    </xf>
    <xf numFmtId="0" fontId="8" fillId="8" borderId="39" xfId="0" applyFont="1" applyFill="1" applyBorder="1" applyAlignment="1">
      <alignment horizontal="center" vertical="center" wrapText="1"/>
    </xf>
    <xf numFmtId="44" fontId="11" fillId="8" borderId="43" xfId="0" applyNumberFormat="1" applyFont="1" applyFill="1" applyBorder="1" applyAlignment="1">
      <alignment horizontal="center" vertical="center"/>
    </xf>
    <xf numFmtId="44" fontId="11" fillId="8" borderId="44" xfId="0" applyNumberFormat="1" applyFont="1" applyFill="1" applyBorder="1" applyAlignment="1">
      <alignment horizontal="center" vertical="center"/>
    </xf>
    <xf numFmtId="44" fontId="11" fillId="8" borderId="45" xfId="0" applyNumberFormat="1" applyFont="1" applyFill="1" applyBorder="1" applyAlignment="1">
      <alignment horizontal="center" vertical="center"/>
    </xf>
    <xf numFmtId="44" fontId="11" fillId="0" borderId="43" xfId="0" applyNumberFormat="1" applyFont="1" applyBorder="1" applyAlignment="1">
      <alignment horizontal="center" vertical="center"/>
    </xf>
    <xf numFmtId="44" fontId="11" fillId="0" borderId="44" xfId="0" applyNumberFormat="1" applyFont="1" applyBorder="1" applyAlignment="1">
      <alignment horizontal="center" vertical="center"/>
    </xf>
    <xf numFmtId="44" fontId="11" fillId="0" borderId="45" xfId="0" applyNumberFormat="1" applyFont="1" applyBorder="1" applyAlignment="1">
      <alignment horizontal="center" vertical="center"/>
    </xf>
    <xf numFmtId="44" fontId="11" fillId="8" borderId="43" xfId="0" applyNumberFormat="1" applyFont="1" applyFill="1" applyBorder="1" applyAlignment="1">
      <alignment horizontal="center" vertical="center" wrapText="1"/>
    </xf>
    <xf numFmtId="44" fontId="11" fillId="8" borderId="45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justify" vertical="justify"/>
    </xf>
    <xf numFmtId="0" fontId="11" fillId="0" borderId="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23" fillId="0" borderId="0" xfId="0" applyFont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19" fillId="2" borderId="28" xfId="0" applyFont="1" applyFill="1" applyBorder="1" applyAlignment="1">
      <alignment horizontal="left" vertical="center"/>
    </xf>
    <xf numFmtId="0" fontId="19" fillId="2" borderId="29" xfId="0" applyFont="1" applyFill="1" applyBorder="1" applyAlignment="1">
      <alignment horizontal="left" vertical="center"/>
    </xf>
    <xf numFmtId="0" fontId="19" fillId="2" borderId="30" xfId="0" applyFont="1" applyFill="1" applyBorder="1" applyAlignment="1">
      <alignment horizontal="left" vertical="center"/>
    </xf>
    <xf numFmtId="0" fontId="18" fillId="2" borderId="0" xfId="0" applyFont="1" applyFill="1" applyAlignment="1">
      <alignment horizontal="center" vertical="center"/>
    </xf>
    <xf numFmtId="0" fontId="17" fillId="2" borderId="9" xfId="0" applyFont="1" applyFill="1" applyBorder="1" applyAlignment="1">
      <alignment horizontal="left"/>
    </xf>
    <xf numFmtId="0" fontId="17" fillId="2" borderId="10" xfId="0" applyFont="1" applyFill="1" applyBorder="1" applyAlignment="1">
      <alignment horizontal="left"/>
    </xf>
    <xf numFmtId="0" fontId="17" fillId="2" borderId="11" xfId="0" applyFont="1" applyFill="1" applyBorder="1" applyAlignment="1">
      <alignment horizontal="left"/>
    </xf>
    <xf numFmtId="0" fontId="18" fillId="2" borderId="26" xfId="0" applyFont="1" applyFill="1" applyBorder="1" applyAlignment="1">
      <alignment horizontal="left"/>
    </xf>
    <xf numFmtId="0" fontId="17" fillId="2" borderId="28" xfId="0" applyFont="1" applyFill="1" applyBorder="1" applyAlignment="1">
      <alignment horizontal="left" vertical="center"/>
    </xf>
    <xf numFmtId="0" fontId="17" fillId="2" borderId="29" xfId="0" applyFont="1" applyFill="1" applyBorder="1" applyAlignment="1">
      <alignment horizontal="left" vertical="center"/>
    </xf>
    <xf numFmtId="0" fontId="17" fillId="2" borderId="30" xfId="0" applyFont="1" applyFill="1" applyBorder="1" applyAlignment="1">
      <alignment horizontal="left" vertical="center"/>
    </xf>
    <xf numFmtId="0" fontId="19" fillId="2" borderId="27" xfId="0" applyFont="1" applyFill="1" applyBorder="1" applyAlignment="1">
      <alignment horizontal="left" vertical="center"/>
    </xf>
    <xf numFmtId="0" fontId="20" fillId="2" borderId="28" xfId="0" applyFont="1" applyFill="1" applyBorder="1" applyAlignment="1">
      <alignment horizontal="left" vertical="center"/>
    </xf>
    <xf numFmtId="0" fontId="20" fillId="2" borderId="29" xfId="0" applyFont="1" applyFill="1" applyBorder="1" applyAlignment="1">
      <alignment horizontal="left" vertical="center"/>
    </xf>
    <xf numFmtId="0" fontId="20" fillId="2" borderId="30" xfId="0" applyFont="1" applyFill="1" applyBorder="1" applyAlignment="1">
      <alignment horizontal="left" vertical="center"/>
    </xf>
    <xf numFmtId="0" fontId="17" fillId="2" borderId="28" xfId="0" applyFont="1" applyFill="1" applyBorder="1" applyAlignment="1">
      <alignment horizontal="left"/>
    </xf>
    <xf numFmtId="0" fontId="17" fillId="2" borderId="29" xfId="0" applyFont="1" applyFill="1" applyBorder="1" applyAlignment="1">
      <alignment horizontal="left"/>
    </xf>
    <xf numFmtId="0" fontId="17" fillId="2" borderId="30" xfId="0" applyFont="1" applyFill="1" applyBorder="1" applyAlignment="1">
      <alignment horizontal="left"/>
    </xf>
    <xf numFmtId="0" fontId="20" fillId="2" borderId="32" xfId="0" applyFont="1" applyFill="1" applyBorder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20" fillId="2" borderId="3" xfId="0" applyFont="1" applyFill="1" applyBorder="1" applyAlignment="1">
      <alignment horizontal="left" vertical="center"/>
    </xf>
    <xf numFmtId="0" fontId="20" fillId="2" borderId="27" xfId="0" applyFont="1" applyFill="1" applyBorder="1" applyAlignment="1">
      <alignment horizontal="left" vertical="center"/>
    </xf>
    <xf numFmtId="0" fontId="20" fillId="2" borderId="33" xfId="0" applyFont="1" applyFill="1" applyBorder="1" applyAlignment="1">
      <alignment horizontal="left" vertical="center"/>
    </xf>
    <xf numFmtId="0" fontId="20" fillId="2" borderId="26" xfId="0" applyFont="1" applyFill="1" applyBorder="1" applyAlignment="1">
      <alignment horizontal="left" vertical="center"/>
    </xf>
  </cellXfs>
  <cellStyles count="26">
    <cellStyle name="Hiperlink" xfId="24" builtinId="8"/>
    <cellStyle name="Moeda" xfId="25" builtinId="4"/>
    <cellStyle name="Moeda 2" xfId="1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3" xfId="4" xr:uid="{00000000-0005-0000-0000-000006000000}"/>
    <cellStyle name="Normal 3 2" xfId="5" xr:uid="{00000000-0005-0000-0000-000007000000}"/>
    <cellStyle name="Normal 4" xfId="6" xr:uid="{00000000-0005-0000-0000-000008000000}"/>
    <cellStyle name="Porcentagem" xfId="22" builtinId="5"/>
    <cellStyle name="Porcentagem 2" xfId="7" xr:uid="{00000000-0005-0000-0000-00000A000000}"/>
    <cellStyle name="Porcentagem 2 2" xfId="8" xr:uid="{00000000-0005-0000-0000-00000B000000}"/>
    <cellStyle name="Porcentagem 2 3" xfId="9" xr:uid="{00000000-0005-0000-0000-00000C000000}"/>
    <cellStyle name="Separador de milhares 2" xfId="10" xr:uid="{00000000-0005-0000-0000-00000D000000}"/>
    <cellStyle name="Separador de milhares 2 2" xfId="11" xr:uid="{00000000-0005-0000-0000-00000E000000}"/>
    <cellStyle name="Separador de milhares 2_Aditivo 2011" xfId="12" xr:uid="{00000000-0005-0000-0000-00000F000000}"/>
    <cellStyle name="Separador de milhares 3" xfId="13" xr:uid="{00000000-0005-0000-0000-000010000000}"/>
    <cellStyle name="Separador de milhares 3 2" xfId="14" xr:uid="{00000000-0005-0000-0000-000011000000}"/>
    <cellStyle name="Separador de milhares 3 2 2" xfId="15" xr:uid="{00000000-0005-0000-0000-000012000000}"/>
    <cellStyle name="Separador de milhares 3 3" xfId="16" xr:uid="{00000000-0005-0000-0000-000013000000}"/>
    <cellStyle name="Separador de milhares 4" xfId="17" xr:uid="{00000000-0005-0000-0000-000014000000}"/>
    <cellStyle name="Separador de milhares 5" xfId="18" xr:uid="{00000000-0005-0000-0000-000015000000}"/>
    <cellStyle name="Separador de milhares 6" xfId="19" xr:uid="{00000000-0005-0000-0000-000016000000}"/>
    <cellStyle name="Vírgula" xfId="23" builtinId="3"/>
    <cellStyle name="Vírgula 2" xfId="20" xr:uid="{00000000-0005-0000-0000-000018000000}"/>
    <cellStyle name="Vírgula 2 2" xfId="21" xr:uid="{00000000-0005-0000-0000-000019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26" Type="http://schemas.openxmlformats.org/officeDocument/2006/relationships/worksheet" Target="worksheets/sheet24.xml"/><Relationship Id="rId21" Type="http://schemas.openxmlformats.org/officeDocument/2006/relationships/worksheet" Target="worksheets/sheet19.xml"/><Relationship Id="rId34" Type="http://schemas.openxmlformats.org/officeDocument/2006/relationships/theme" Target="theme/theme1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5" Type="http://schemas.openxmlformats.org/officeDocument/2006/relationships/worksheet" Target="worksheets/sheet23.xml"/><Relationship Id="rId33" Type="http://schemas.openxmlformats.org/officeDocument/2006/relationships/worksheet" Target="worksheets/sheet31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14.xml"/><Relationship Id="rId20" Type="http://schemas.openxmlformats.org/officeDocument/2006/relationships/worksheet" Target="worksheets/sheet18.xml"/><Relationship Id="rId29" Type="http://schemas.openxmlformats.org/officeDocument/2006/relationships/worksheet" Target="worksheets/sheet27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24" Type="http://schemas.openxmlformats.org/officeDocument/2006/relationships/worksheet" Target="worksheets/sheet22.xml"/><Relationship Id="rId32" Type="http://schemas.openxmlformats.org/officeDocument/2006/relationships/worksheet" Target="worksheets/sheet30.xml"/><Relationship Id="rId37" Type="http://schemas.openxmlformats.org/officeDocument/2006/relationships/calcChain" Target="calcChain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23" Type="http://schemas.openxmlformats.org/officeDocument/2006/relationships/worksheet" Target="worksheets/sheet21.xml"/><Relationship Id="rId28" Type="http://schemas.openxmlformats.org/officeDocument/2006/relationships/worksheet" Target="worksheets/sheet26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8.xml"/><Relationship Id="rId19" Type="http://schemas.openxmlformats.org/officeDocument/2006/relationships/worksheet" Target="worksheets/sheet17.xml"/><Relationship Id="rId31" Type="http://schemas.openxmlformats.org/officeDocument/2006/relationships/worksheet" Target="worksheets/sheet29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22" Type="http://schemas.openxmlformats.org/officeDocument/2006/relationships/worksheet" Target="worksheets/sheet20.xml"/><Relationship Id="rId27" Type="http://schemas.openxmlformats.org/officeDocument/2006/relationships/worksheet" Target="worksheets/sheet25.xml"/><Relationship Id="rId30" Type="http://schemas.openxmlformats.org/officeDocument/2006/relationships/worksheet" Target="worksheets/sheet28.xml"/><Relationship Id="rId35" Type="http://schemas.openxmlformats.org/officeDocument/2006/relationships/styles" Target="styles.xml"/><Relationship Id="rId8" Type="http://schemas.openxmlformats.org/officeDocument/2006/relationships/worksheet" Target="worksheets/sheet6.xml"/><Relationship Id="rId3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'Planilha orçamentária'!$A$1</c:f>
              <c:strCache>
                <c:ptCount val="1"/>
                <c:pt idx="0">
                  <c:v>Item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'Planilha orçamentária'!$A$2:$A$78</c:f>
              <c:numCache>
                <c:formatCode>General</c:formatCode>
                <c:ptCount val="77"/>
                <c:pt idx="1">
                  <c:v>0</c:v>
                </c:pt>
                <c:pt idx="3" formatCode="@">
                  <c:v>0</c:v>
                </c:pt>
                <c:pt idx="5" formatCode="@">
                  <c:v>0</c:v>
                </c:pt>
                <c:pt idx="6" formatCode="@">
                  <c:v>0</c:v>
                </c:pt>
                <c:pt idx="9" formatCode="@">
                  <c:v>0</c:v>
                </c:pt>
                <c:pt idx="10" formatCode="@">
                  <c:v>0</c:v>
                </c:pt>
                <c:pt idx="13" formatCode="@">
                  <c:v>0</c:v>
                </c:pt>
                <c:pt idx="16" formatCode="@">
                  <c:v>0</c:v>
                </c:pt>
                <c:pt idx="18" formatCode="@">
                  <c:v>0</c:v>
                </c:pt>
                <c:pt idx="21" formatCode="@">
                  <c:v>0</c:v>
                </c:pt>
                <c:pt idx="23" formatCode="@">
                  <c:v>0</c:v>
                </c:pt>
                <c:pt idx="26" formatCode="@">
                  <c:v>0</c:v>
                </c:pt>
                <c:pt idx="29" formatCode="@">
                  <c:v>0</c:v>
                </c:pt>
                <c:pt idx="32" formatCode="@">
                  <c:v>0</c:v>
                </c:pt>
                <c:pt idx="35" formatCode="@">
                  <c:v>0</c:v>
                </c:pt>
                <c:pt idx="38" formatCode="@">
                  <c:v>0</c:v>
                </c:pt>
                <c:pt idx="41" formatCode="@">
                  <c:v>0</c:v>
                </c:pt>
                <c:pt idx="44" formatCode="@">
                  <c:v>0</c:v>
                </c:pt>
                <c:pt idx="47" formatCode="@">
                  <c:v>0</c:v>
                </c:pt>
                <c:pt idx="50" formatCode="@">
                  <c:v>0</c:v>
                </c:pt>
                <c:pt idx="52" formatCode="@">
                  <c:v>0</c:v>
                </c:pt>
                <c:pt idx="55" formatCode="@">
                  <c:v>0</c:v>
                </c:pt>
                <c:pt idx="58" formatCode="@">
                  <c:v>0</c:v>
                </c:pt>
                <c:pt idx="61" formatCode="@">
                  <c:v>0</c:v>
                </c:pt>
                <c:pt idx="64" formatCode="@">
                  <c:v>0</c:v>
                </c:pt>
                <c:pt idx="67" formatCode="@">
                  <c:v>0</c:v>
                </c:pt>
                <c:pt idx="70" formatCode="@">
                  <c:v>0</c:v>
                </c:pt>
                <c:pt idx="73" formatCode="@">
                  <c:v>0</c:v>
                </c:pt>
                <c:pt idx="7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E6-4F9A-88E5-983153EE4558}"/>
            </c:ext>
          </c:extLst>
        </c:ser>
        <c:ser>
          <c:idx val="1"/>
          <c:order val="1"/>
          <c:tx>
            <c:strRef>
              <c:f>'Planilha orçamentária'!$B$1</c:f>
              <c:strCache>
                <c:ptCount val="1"/>
                <c:pt idx="0">
                  <c:v>Rota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'Planilha orçamentária'!$B$2:$B$78</c:f>
              <c:numCache>
                <c:formatCode>@</c:formatCode>
                <c:ptCount val="77"/>
                <c:pt idx="1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9">
                  <c:v>0</c:v>
                </c:pt>
                <c:pt idx="10">
                  <c:v>0</c:v>
                </c:pt>
                <c:pt idx="13">
                  <c:v>0</c:v>
                </c:pt>
                <c:pt idx="16">
                  <c:v>0</c:v>
                </c:pt>
                <c:pt idx="18">
                  <c:v>0</c:v>
                </c:pt>
                <c:pt idx="21">
                  <c:v>0</c:v>
                </c:pt>
                <c:pt idx="23">
                  <c:v>0</c:v>
                </c:pt>
                <c:pt idx="26">
                  <c:v>0</c:v>
                </c:pt>
                <c:pt idx="29">
                  <c:v>0</c:v>
                </c:pt>
                <c:pt idx="32">
                  <c:v>0</c:v>
                </c:pt>
                <c:pt idx="35">
                  <c:v>0</c:v>
                </c:pt>
                <c:pt idx="38">
                  <c:v>0</c:v>
                </c:pt>
                <c:pt idx="41">
                  <c:v>0</c:v>
                </c:pt>
                <c:pt idx="44">
                  <c:v>0</c:v>
                </c:pt>
                <c:pt idx="47">
                  <c:v>0</c:v>
                </c:pt>
                <c:pt idx="50">
                  <c:v>0</c:v>
                </c:pt>
                <c:pt idx="52">
                  <c:v>0</c:v>
                </c:pt>
                <c:pt idx="55">
                  <c:v>0</c:v>
                </c:pt>
                <c:pt idx="58">
                  <c:v>0</c:v>
                </c:pt>
                <c:pt idx="61">
                  <c:v>0</c:v>
                </c:pt>
                <c:pt idx="64">
                  <c:v>0</c:v>
                </c:pt>
                <c:pt idx="67">
                  <c:v>0</c:v>
                </c:pt>
                <c:pt idx="70">
                  <c:v>0</c:v>
                </c:pt>
                <c:pt idx="73">
                  <c:v>0</c:v>
                </c:pt>
                <c:pt idx="75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E6-4F9A-88E5-983153EE4558}"/>
            </c:ext>
          </c:extLst>
        </c:ser>
        <c:ser>
          <c:idx val="2"/>
          <c:order val="2"/>
          <c:tx>
            <c:strRef>
              <c:f>'Planilha orçamentária'!$C$1</c:f>
              <c:strCache>
                <c:ptCount val="1"/>
                <c:pt idx="0">
                  <c:v>Turno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'Planilha orçamentária'!$C$2:$C$78</c:f>
              <c:numCache>
                <c:formatCode>@</c:formatCode>
                <c:ptCount val="7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E6-4F9A-88E5-983153EE4558}"/>
            </c:ext>
          </c:extLst>
        </c:ser>
        <c:ser>
          <c:idx val="3"/>
          <c:order val="3"/>
          <c:tx>
            <c:strRef>
              <c:f>'Planilha orçamentária'!$D$1</c:f>
              <c:strCache>
                <c:ptCount val="1"/>
                <c:pt idx="0">
                  <c:v>Itinerário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'Planilha orçamentária'!$D$2:$D$78</c:f>
              <c:numCache>
                <c:formatCode>General</c:formatCode>
                <c:ptCount val="7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E6-4F9A-88E5-983153EE4558}"/>
            </c:ext>
          </c:extLst>
        </c:ser>
        <c:ser>
          <c:idx val="4"/>
          <c:order val="4"/>
          <c:tx>
            <c:strRef>
              <c:f>'Planilha orçamentária'!$E$1</c:f>
              <c:strCache>
                <c:ptCount val="1"/>
                <c:pt idx="0">
                  <c:v>Escolas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'Planilha orçamentária'!$E$2:$E$78</c:f>
              <c:numCache>
                <c:formatCode>General</c:formatCode>
                <c:ptCount val="7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E6-4F9A-88E5-983153EE4558}"/>
            </c:ext>
          </c:extLst>
        </c:ser>
        <c:ser>
          <c:idx val="5"/>
          <c:order val="5"/>
          <c:tx>
            <c:strRef>
              <c:f>'Planilha orçamentária'!$F$1</c:f>
              <c:strCache>
                <c:ptCount val="1"/>
                <c:pt idx="0">
                  <c:v>MARCA / MODELO / ANO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'Planilha orçamentária'!$F$2:$F$78</c:f>
              <c:numCache>
                <c:formatCode>General</c:formatCode>
                <c:ptCount val="77"/>
                <c:pt idx="1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9">
                  <c:v>0</c:v>
                </c:pt>
                <c:pt idx="10">
                  <c:v>0</c:v>
                </c:pt>
                <c:pt idx="13">
                  <c:v>0</c:v>
                </c:pt>
                <c:pt idx="16">
                  <c:v>0</c:v>
                </c:pt>
                <c:pt idx="18">
                  <c:v>0</c:v>
                </c:pt>
                <c:pt idx="21">
                  <c:v>0</c:v>
                </c:pt>
                <c:pt idx="23">
                  <c:v>0</c:v>
                </c:pt>
                <c:pt idx="26">
                  <c:v>0</c:v>
                </c:pt>
                <c:pt idx="29">
                  <c:v>0</c:v>
                </c:pt>
                <c:pt idx="32">
                  <c:v>0</c:v>
                </c:pt>
                <c:pt idx="35">
                  <c:v>0</c:v>
                </c:pt>
                <c:pt idx="38">
                  <c:v>0</c:v>
                </c:pt>
                <c:pt idx="41">
                  <c:v>0</c:v>
                </c:pt>
                <c:pt idx="44">
                  <c:v>0</c:v>
                </c:pt>
                <c:pt idx="47">
                  <c:v>0</c:v>
                </c:pt>
                <c:pt idx="50">
                  <c:v>0</c:v>
                </c:pt>
                <c:pt idx="52">
                  <c:v>0</c:v>
                </c:pt>
                <c:pt idx="55">
                  <c:v>0</c:v>
                </c:pt>
                <c:pt idx="58">
                  <c:v>0</c:v>
                </c:pt>
                <c:pt idx="61">
                  <c:v>0</c:v>
                </c:pt>
                <c:pt idx="64">
                  <c:v>0</c:v>
                </c:pt>
                <c:pt idx="67">
                  <c:v>0</c:v>
                </c:pt>
                <c:pt idx="70">
                  <c:v>0</c:v>
                </c:pt>
                <c:pt idx="7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E6-4F9A-88E5-983153EE4558}"/>
            </c:ext>
          </c:extLst>
        </c:ser>
        <c:ser>
          <c:idx val="6"/>
          <c:order val="6"/>
          <c:tx>
            <c:strRef>
              <c:f>'Planilha orçamentária'!$G$1</c:f>
              <c:strCache>
                <c:ptCount val="1"/>
                <c:pt idx="0">
                  <c:v>Alunos Transp.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'Planilha orçamentária'!$G$2:$G$78</c:f>
              <c:numCache>
                <c:formatCode>General</c:formatCode>
                <c:ptCount val="77"/>
                <c:pt idx="1">
                  <c:v>48</c:v>
                </c:pt>
                <c:pt idx="2">
                  <c:v>25</c:v>
                </c:pt>
                <c:pt idx="3">
                  <c:v>35</c:v>
                </c:pt>
                <c:pt idx="4">
                  <c:v>26</c:v>
                </c:pt>
                <c:pt idx="5">
                  <c:v>60</c:v>
                </c:pt>
                <c:pt idx="6">
                  <c:v>29</c:v>
                </c:pt>
                <c:pt idx="7">
                  <c:v>27</c:v>
                </c:pt>
                <c:pt idx="8">
                  <c:v>12</c:v>
                </c:pt>
                <c:pt idx="9">
                  <c:v>70</c:v>
                </c:pt>
                <c:pt idx="10">
                  <c:v>50</c:v>
                </c:pt>
                <c:pt idx="11">
                  <c:v>45</c:v>
                </c:pt>
                <c:pt idx="12">
                  <c:v>25</c:v>
                </c:pt>
                <c:pt idx="13">
                  <c:v>34</c:v>
                </c:pt>
                <c:pt idx="14">
                  <c:v>51</c:v>
                </c:pt>
                <c:pt idx="15">
                  <c:v>28</c:v>
                </c:pt>
                <c:pt idx="16">
                  <c:v>15</c:v>
                </c:pt>
                <c:pt idx="17">
                  <c:v>15</c:v>
                </c:pt>
                <c:pt idx="18">
                  <c:v>29</c:v>
                </c:pt>
                <c:pt idx="19">
                  <c:v>39</c:v>
                </c:pt>
                <c:pt idx="20">
                  <c:v>23</c:v>
                </c:pt>
                <c:pt idx="21">
                  <c:v>46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50</c:v>
                </c:pt>
                <c:pt idx="26">
                  <c:v>92</c:v>
                </c:pt>
                <c:pt idx="27">
                  <c:v>70</c:v>
                </c:pt>
                <c:pt idx="28">
                  <c:v>52</c:v>
                </c:pt>
                <c:pt idx="29">
                  <c:v>95</c:v>
                </c:pt>
                <c:pt idx="30">
                  <c:v>72</c:v>
                </c:pt>
                <c:pt idx="31">
                  <c:v>103</c:v>
                </c:pt>
                <c:pt idx="32">
                  <c:v>105</c:v>
                </c:pt>
                <c:pt idx="33">
                  <c:v>82</c:v>
                </c:pt>
                <c:pt idx="34">
                  <c:v>55</c:v>
                </c:pt>
                <c:pt idx="35">
                  <c:v>73</c:v>
                </c:pt>
                <c:pt idx="36">
                  <c:v>65</c:v>
                </c:pt>
                <c:pt idx="37">
                  <c:v>35</c:v>
                </c:pt>
                <c:pt idx="38">
                  <c:v>100</c:v>
                </c:pt>
                <c:pt idx="39">
                  <c:v>74</c:v>
                </c:pt>
                <c:pt idx="40">
                  <c:v>20</c:v>
                </c:pt>
                <c:pt idx="41">
                  <c:v>50</c:v>
                </c:pt>
                <c:pt idx="42">
                  <c:v>55</c:v>
                </c:pt>
                <c:pt idx="43">
                  <c:v>37</c:v>
                </c:pt>
                <c:pt idx="44">
                  <c:v>50</c:v>
                </c:pt>
                <c:pt idx="45">
                  <c:v>55</c:v>
                </c:pt>
                <c:pt idx="46">
                  <c:v>46</c:v>
                </c:pt>
                <c:pt idx="47">
                  <c:v>48</c:v>
                </c:pt>
                <c:pt idx="48">
                  <c:v>50</c:v>
                </c:pt>
                <c:pt idx="49">
                  <c:v>55</c:v>
                </c:pt>
                <c:pt idx="50">
                  <c:v>0</c:v>
                </c:pt>
                <c:pt idx="51">
                  <c:v>0</c:v>
                </c:pt>
                <c:pt idx="52">
                  <c:v>50</c:v>
                </c:pt>
                <c:pt idx="53">
                  <c:v>50</c:v>
                </c:pt>
                <c:pt idx="54">
                  <c:v>50</c:v>
                </c:pt>
                <c:pt idx="55">
                  <c:v>50</c:v>
                </c:pt>
                <c:pt idx="56">
                  <c:v>50</c:v>
                </c:pt>
                <c:pt idx="57">
                  <c:v>50</c:v>
                </c:pt>
                <c:pt idx="58">
                  <c:v>50</c:v>
                </c:pt>
                <c:pt idx="59">
                  <c:v>50</c:v>
                </c:pt>
                <c:pt idx="60">
                  <c:v>50</c:v>
                </c:pt>
                <c:pt idx="61">
                  <c:v>50</c:v>
                </c:pt>
                <c:pt idx="62">
                  <c:v>50</c:v>
                </c:pt>
                <c:pt idx="63">
                  <c:v>50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50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50</c:v>
                </c:pt>
                <c:pt idx="7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E6-4F9A-88E5-983153EE4558}"/>
            </c:ext>
          </c:extLst>
        </c:ser>
        <c:ser>
          <c:idx val="7"/>
          <c:order val="7"/>
          <c:tx>
            <c:strRef>
              <c:f>'Planilha orçamentária'!$H$1</c:f>
              <c:strCache>
                <c:ptCount val="1"/>
                <c:pt idx="0">
                  <c:v>Total de Km / 5 meses*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'Planilha orçamentária'!$H$2:$H$78</c:f>
              <c:numCache>
                <c:formatCode>#,##0.00</c:formatCode>
                <c:ptCount val="77"/>
                <c:pt idx="1">
                  <c:v>4444</c:v>
                </c:pt>
                <c:pt idx="3">
                  <c:v>1456</c:v>
                </c:pt>
                <c:pt idx="5">
                  <c:v>700</c:v>
                </c:pt>
                <c:pt idx="6">
                  <c:v>6594</c:v>
                </c:pt>
                <c:pt idx="9">
                  <c:v>3782</c:v>
                </c:pt>
                <c:pt idx="10">
                  <c:v>7352</c:v>
                </c:pt>
                <c:pt idx="13">
                  <c:v>4866</c:v>
                </c:pt>
                <c:pt idx="16">
                  <c:v>4924</c:v>
                </c:pt>
                <c:pt idx="18">
                  <c:v>3898</c:v>
                </c:pt>
                <c:pt idx="21">
                  <c:v>9338</c:v>
                </c:pt>
                <c:pt idx="23">
                  <c:v>9516</c:v>
                </c:pt>
                <c:pt idx="26">
                  <c:v>4854</c:v>
                </c:pt>
                <c:pt idx="29">
                  <c:v>4890</c:v>
                </c:pt>
                <c:pt idx="32">
                  <c:v>3702</c:v>
                </c:pt>
                <c:pt idx="35">
                  <c:v>3324</c:v>
                </c:pt>
                <c:pt idx="38">
                  <c:v>3582</c:v>
                </c:pt>
                <c:pt idx="41">
                  <c:v>13290</c:v>
                </c:pt>
                <c:pt idx="44">
                  <c:v>6954</c:v>
                </c:pt>
                <c:pt idx="47">
                  <c:v>6906</c:v>
                </c:pt>
                <c:pt idx="50">
                  <c:v>3388</c:v>
                </c:pt>
                <c:pt idx="52">
                  <c:v>5952</c:v>
                </c:pt>
                <c:pt idx="55">
                  <c:v>7368</c:v>
                </c:pt>
                <c:pt idx="58">
                  <c:v>3600</c:v>
                </c:pt>
                <c:pt idx="61">
                  <c:v>1866</c:v>
                </c:pt>
                <c:pt idx="64">
                  <c:v>1902</c:v>
                </c:pt>
                <c:pt idx="67">
                  <c:v>3672</c:v>
                </c:pt>
                <c:pt idx="70">
                  <c:v>3078</c:v>
                </c:pt>
                <c:pt idx="73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CE6-4F9A-88E5-983153EE4558}"/>
            </c:ext>
          </c:extLst>
        </c:ser>
        <c:ser>
          <c:idx val="8"/>
          <c:order val="8"/>
          <c:tx>
            <c:strRef>
              <c:f>'Planilha orçamentária'!$I$1</c:f>
              <c:strCache>
                <c:ptCount val="1"/>
                <c:pt idx="0">
                  <c:v>Preço do Km R$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'Planilha orçamentária'!$I$2:$I$78</c:f>
              <c:numCache>
                <c:formatCode>_("R$"* #,##0.00_);_("R$"* \(#,##0.00\);_("R$"* "-"??_);_(@_)</c:formatCode>
                <c:ptCount val="77"/>
                <c:pt idx="1">
                  <c:v>13.971927942459047</c:v>
                </c:pt>
                <c:pt idx="3">
                  <c:v>24.852461948660487</c:v>
                </c:pt>
                <c:pt idx="5">
                  <c:v>24.852461948660487</c:v>
                </c:pt>
                <c:pt idx="6">
                  <c:v>10.971050526704277</c:v>
                </c:pt>
                <c:pt idx="9">
                  <c:v>15.985103022967742</c:v>
                </c:pt>
                <c:pt idx="10">
                  <c:v>10.275772039377584</c:v>
                </c:pt>
                <c:pt idx="13">
                  <c:v>13.365836569509248</c:v>
                </c:pt>
                <c:pt idx="16">
                  <c:v>10.046609799538404</c:v>
                </c:pt>
                <c:pt idx="18">
                  <c:v>15.635207280886611</c:v>
                </c:pt>
                <c:pt idx="21">
                  <c:v>8.9894079614238613</c:v>
                </c:pt>
                <c:pt idx="23">
                  <c:v>8.9003329827692319</c:v>
                </c:pt>
                <c:pt idx="26">
                  <c:v>13.388428502803462</c:v>
                </c:pt>
                <c:pt idx="29">
                  <c:v>13.320985344883436</c:v>
                </c:pt>
                <c:pt idx="32">
                  <c:v>16.239186296246352</c:v>
                </c:pt>
                <c:pt idx="35">
                  <c:v>17.605147604707582</c:v>
                </c:pt>
                <c:pt idx="38">
                  <c:v>16.64159121230151</c:v>
                </c:pt>
                <c:pt idx="41">
                  <c:v>7.5733464690203158</c:v>
                </c:pt>
                <c:pt idx="44">
                  <c:v>10.621940036210525</c:v>
                </c:pt>
                <c:pt idx="47">
                  <c:v>10.666385148177238</c:v>
                </c:pt>
                <c:pt idx="50">
                  <c:v>17.352439258965759</c:v>
                </c:pt>
                <c:pt idx="52">
                  <c:v>11.698440299177419</c:v>
                </c:pt>
                <c:pt idx="55">
                  <c:v>10.262637680013029</c:v>
                </c:pt>
                <c:pt idx="58">
                  <c:v>16.579520254000002</c:v>
                </c:pt>
                <c:pt idx="61">
                  <c:v>28.057857497980709</c:v>
                </c:pt>
                <c:pt idx="64">
                  <c:v>27.606807820769721</c:v>
                </c:pt>
                <c:pt idx="67">
                  <c:v>16.337321808862747</c:v>
                </c:pt>
                <c:pt idx="70">
                  <c:v>18.674324349660818</c:v>
                </c:pt>
                <c:pt idx="73">
                  <c:v>17.337364287188031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CE6-4F9A-88E5-983153EE4558}"/>
            </c:ext>
          </c:extLst>
        </c:ser>
        <c:ser>
          <c:idx val="9"/>
          <c:order val="9"/>
          <c:tx>
            <c:strRef>
              <c:f>'Planilha orçamentária'!$J$1</c:f>
              <c:strCache>
                <c:ptCount val="1"/>
                <c:pt idx="0">
                  <c:v>Valor Total R$ / ano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'Planilha orçamentária'!$J$2:$J$78</c:f>
              <c:numCache>
                <c:formatCode>_("R$"* #,##0.00_);_("R$"* \(#,##0.00\);_("R$"* "-"??_);_(@_)</c:formatCode>
                <c:ptCount val="77"/>
                <c:pt idx="1">
                  <c:v>62091.247776288001</c:v>
                </c:pt>
                <c:pt idx="3">
                  <c:v>36185.184597249667</c:v>
                </c:pt>
                <c:pt idx="5">
                  <c:v>17396.723364062342</c:v>
                </c:pt>
                <c:pt idx="6">
                  <c:v>72343.107173088007</c:v>
                </c:pt>
                <c:pt idx="9">
                  <c:v>60455.659632864001</c:v>
                </c:pt>
                <c:pt idx="10">
                  <c:v>75547.47603350399</c:v>
                </c:pt>
                <c:pt idx="13">
                  <c:v>65038.160747232003</c:v>
                </c:pt>
                <c:pt idx="16">
                  <c:v>49469.506652927099</c:v>
                </c:pt>
                <c:pt idx="18">
                  <c:v>60946.037980896013</c:v>
                </c:pt>
                <c:pt idx="21">
                  <c:v>83943.091543776012</c:v>
                </c:pt>
                <c:pt idx="23">
                  <c:v>84695.568664032005</c:v>
                </c:pt>
                <c:pt idx="26">
                  <c:v>64987.431952608007</c:v>
                </c:pt>
                <c:pt idx="29">
                  <c:v>65139.618336480002</c:v>
                </c:pt>
                <c:pt idx="32">
                  <c:v>60117.467668703997</c:v>
                </c:pt>
                <c:pt idx="35">
                  <c:v>58519.510638048007</c:v>
                </c:pt>
                <c:pt idx="38">
                  <c:v>59610.17972246401</c:v>
                </c:pt>
                <c:pt idx="41">
                  <c:v>100649.77457328</c:v>
                </c:pt>
                <c:pt idx="44">
                  <c:v>73864.971011807982</c:v>
                </c:pt>
                <c:pt idx="47">
                  <c:v>73662.055833311999</c:v>
                </c:pt>
                <c:pt idx="50">
                  <c:v>58790.064209375996</c:v>
                </c:pt>
                <c:pt idx="52">
                  <c:v>69629.116660703992</c:v>
                </c:pt>
                <c:pt idx="55">
                  <c:v>75615.114426335989</c:v>
                </c:pt>
                <c:pt idx="58">
                  <c:v>59686.272914400004</c:v>
                </c:pt>
                <c:pt idx="61">
                  <c:v>52355.962091232002</c:v>
                </c:pt>
                <c:pt idx="64">
                  <c:v>52508.148475104012</c:v>
                </c:pt>
                <c:pt idx="67">
                  <c:v>59990.645682144008</c:v>
                </c:pt>
                <c:pt idx="70">
                  <c:v>57479.570348255998</c:v>
                </c:pt>
                <c:pt idx="73">
                  <c:v>45077.147146688883</c:v>
                </c:pt>
                <c:pt idx="74">
                  <c:v>1755794.815856864</c:v>
                </c:pt>
                <c:pt idx="76">
                  <c:v>351158.96317137277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CE6-4F9A-88E5-983153EE4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2560287"/>
        <c:axId val="456108095"/>
      </c:barChart>
      <c:catAx>
        <c:axId val="5825602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56108095"/>
        <c:crosses val="autoZero"/>
        <c:auto val="1"/>
        <c:lblAlgn val="ctr"/>
        <c:lblOffset val="100"/>
        <c:noMultiLvlLbl val="0"/>
      </c:catAx>
      <c:valAx>
        <c:axId val="456108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2560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2557967"/>
        <c:axId val="759034831"/>
      </c:barChart>
      <c:catAx>
        <c:axId val="5825579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59034831"/>
        <c:crosses val="autoZero"/>
        <c:auto val="1"/>
        <c:lblAlgn val="ctr"/>
        <c:lblOffset val="100"/>
        <c:noMultiLvlLbl val="0"/>
      </c:catAx>
      <c:valAx>
        <c:axId val="759034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2557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0D5777C-9E62-4969-B20B-EE008191CD64}">
  <sheetPr/>
  <sheetViews>
    <sheetView zoomScale="113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2D67DC7-BF41-44B6-A03E-8A2653E2996D}">
  <sheetPr/>
  <sheetViews>
    <sheetView zoomScale="113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37059" cy="599738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72D9DEE-9F24-B29F-FB33-A9613B72FF3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636265" cy="60015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08765D4-D1C7-42B2-C1D0-9A6A8595DA0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1"/>
  <sheetViews>
    <sheetView topLeftCell="A58" zoomScaleNormal="100" workbookViewId="0">
      <selection activeCell="I75" sqref="I75"/>
    </sheetView>
  </sheetViews>
  <sheetFormatPr defaultColWidth="9.109375" defaultRowHeight="13.8" x14ac:dyDescent="0.3"/>
  <cols>
    <col min="1" max="1" width="9.109375" style="1"/>
    <col min="2" max="2" width="5.33203125" style="37" bestFit="1" customWidth="1"/>
    <col min="3" max="3" width="11" style="38" bestFit="1" customWidth="1"/>
    <col min="4" max="4" width="47.88671875" style="41" customWidth="1"/>
    <col min="5" max="5" width="47.109375" style="38" customWidth="1"/>
    <col min="6" max="6" width="17.33203125" style="38" customWidth="1"/>
    <col min="7" max="7" width="9.5546875" style="38" customWidth="1"/>
    <col min="8" max="8" width="13.33203125" style="38" customWidth="1"/>
    <col min="9" max="9" width="15.109375" style="38" customWidth="1"/>
    <col min="10" max="10" width="17" style="1" customWidth="1"/>
    <col min="11" max="16384" width="9.109375" style="1"/>
  </cols>
  <sheetData>
    <row r="1" spans="1:10" ht="12.75" customHeight="1" x14ac:dyDescent="0.3">
      <c r="A1" s="184" t="s">
        <v>312</v>
      </c>
      <c r="B1" s="207" t="s">
        <v>129</v>
      </c>
      <c r="C1" s="207" t="s">
        <v>130</v>
      </c>
      <c r="D1" s="209" t="s">
        <v>131</v>
      </c>
      <c r="E1" s="209" t="s">
        <v>132</v>
      </c>
      <c r="F1" s="211" t="s">
        <v>304</v>
      </c>
      <c r="G1" s="203" t="s">
        <v>133</v>
      </c>
      <c r="H1" s="203" t="s">
        <v>328</v>
      </c>
      <c r="I1" s="203" t="s">
        <v>134</v>
      </c>
      <c r="J1" s="218" t="s">
        <v>305</v>
      </c>
    </row>
    <row r="2" spans="1:10" ht="24.75" customHeight="1" x14ac:dyDescent="0.3">
      <c r="A2" s="185"/>
      <c r="B2" s="208"/>
      <c r="C2" s="208"/>
      <c r="D2" s="210"/>
      <c r="E2" s="210"/>
      <c r="F2" s="212"/>
      <c r="G2" s="204"/>
      <c r="H2" s="204"/>
      <c r="I2" s="204"/>
      <c r="J2" s="219"/>
    </row>
    <row r="3" spans="1:10" ht="51" customHeight="1" x14ac:dyDescent="0.3">
      <c r="A3" s="186" t="s">
        <v>135</v>
      </c>
      <c r="B3" s="205" t="s">
        <v>135</v>
      </c>
      <c r="C3" s="3" t="s">
        <v>0</v>
      </c>
      <c r="D3" s="4" t="s">
        <v>136</v>
      </c>
      <c r="E3" s="5" t="s">
        <v>137</v>
      </c>
      <c r="F3" s="213" t="s">
        <v>330</v>
      </c>
      <c r="G3" s="6">
        <v>48</v>
      </c>
      <c r="H3" s="195">
        <v>4444</v>
      </c>
      <c r="I3" s="198">
        <f>'01'!I71</f>
        <v>13.971927942459047</v>
      </c>
      <c r="J3" s="187">
        <f>H3*I3</f>
        <v>62091.247776288001</v>
      </c>
    </row>
    <row r="4" spans="1:10" ht="15.6" x14ac:dyDescent="0.3">
      <c r="A4" s="186"/>
      <c r="B4" s="206"/>
      <c r="C4" s="3" t="s">
        <v>138</v>
      </c>
      <c r="D4" s="4" t="s">
        <v>136</v>
      </c>
      <c r="E4" s="7" t="s">
        <v>137</v>
      </c>
      <c r="F4" s="214"/>
      <c r="G4" s="6">
        <v>25</v>
      </c>
      <c r="H4" s="197"/>
      <c r="I4" s="200"/>
      <c r="J4" s="188"/>
    </row>
    <row r="5" spans="1:10" ht="15.6" customHeight="1" x14ac:dyDescent="0.3">
      <c r="A5" s="168" t="s">
        <v>139</v>
      </c>
      <c r="B5" s="173" t="s">
        <v>139</v>
      </c>
      <c r="C5" s="8" t="s">
        <v>140</v>
      </c>
      <c r="D5" s="9" t="s">
        <v>141</v>
      </c>
      <c r="E5" s="10" t="s">
        <v>137</v>
      </c>
      <c r="F5" s="213" t="s">
        <v>330</v>
      </c>
      <c r="G5" s="11">
        <v>35</v>
      </c>
      <c r="H5" s="191">
        <v>1456</v>
      </c>
      <c r="I5" s="193">
        <f>'02 e 03'!I71</f>
        <v>24.852461948660487</v>
      </c>
      <c r="J5" s="189">
        <f>H5*I5</f>
        <v>36185.184597249667</v>
      </c>
    </row>
    <row r="6" spans="1:10" ht="46.2" customHeight="1" x14ac:dyDescent="0.3">
      <c r="A6" s="170"/>
      <c r="B6" s="175"/>
      <c r="C6" s="8" t="s">
        <v>138</v>
      </c>
      <c r="D6" s="9" t="s">
        <v>141</v>
      </c>
      <c r="E6" s="10" t="s">
        <v>137</v>
      </c>
      <c r="F6" s="214"/>
      <c r="G6" s="11">
        <v>26</v>
      </c>
      <c r="H6" s="192"/>
      <c r="I6" s="194"/>
      <c r="J6" s="190"/>
    </row>
    <row r="7" spans="1:10" ht="55.2" x14ac:dyDescent="0.3">
      <c r="A7" s="15" t="s">
        <v>310</v>
      </c>
      <c r="B7" s="3" t="s">
        <v>310</v>
      </c>
      <c r="C7" s="3" t="s">
        <v>138</v>
      </c>
      <c r="D7" s="4" t="s">
        <v>142</v>
      </c>
      <c r="E7" s="7" t="s">
        <v>137</v>
      </c>
      <c r="F7" s="16" t="s">
        <v>330</v>
      </c>
      <c r="G7" s="6">
        <v>60</v>
      </c>
      <c r="H7" s="17">
        <v>700</v>
      </c>
      <c r="I7" s="18">
        <f>'02 e 03'!I71</f>
        <v>24.852461948660487</v>
      </c>
      <c r="J7" s="19">
        <f>H7*I7</f>
        <v>17396.723364062342</v>
      </c>
    </row>
    <row r="8" spans="1:10" ht="15.6" x14ac:dyDescent="0.3">
      <c r="A8" s="168" t="s">
        <v>311</v>
      </c>
      <c r="B8" s="173" t="s">
        <v>311</v>
      </c>
      <c r="C8" s="8" t="s">
        <v>143</v>
      </c>
      <c r="D8" s="9" t="s">
        <v>144</v>
      </c>
      <c r="E8" s="10" t="s">
        <v>145</v>
      </c>
      <c r="F8" s="182" t="s">
        <v>330</v>
      </c>
      <c r="G8" s="11">
        <v>29</v>
      </c>
      <c r="H8" s="191">
        <v>6594</v>
      </c>
      <c r="I8" s="193">
        <f>'04'!I71</f>
        <v>10.971050526704277</v>
      </c>
      <c r="J8" s="189">
        <f>H8*I8</f>
        <v>72343.107173088007</v>
      </c>
    </row>
    <row r="9" spans="1:10" ht="27.6" x14ac:dyDescent="0.3">
      <c r="A9" s="169"/>
      <c r="B9" s="174"/>
      <c r="C9" s="8" t="s">
        <v>146</v>
      </c>
      <c r="D9" s="9" t="s">
        <v>147</v>
      </c>
      <c r="E9" s="10" t="s">
        <v>137</v>
      </c>
      <c r="F9" s="215"/>
      <c r="G9" s="11">
        <v>27</v>
      </c>
      <c r="H9" s="201"/>
      <c r="I9" s="202"/>
      <c r="J9" s="190"/>
    </row>
    <row r="10" spans="1:10" ht="27.6" x14ac:dyDescent="0.3">
      <c r="A10" s="170"/>
      <c r="B10" s="175"/>
      <c r="C10" s="8" t="s">
        <v>138</v>
      </c>
      <c r="D10" s="9" t="s">
        <v>147</v>
      </c>
      <c r="E10" s="10" t="s">
        <v>145</v>
      </c>
      <c r="F10" s="183"/>
      <c r="G10" s="11">
        <v>12</v>
      </c>
      <c r="H10" s="192"/>
      <c r="I10" s="194"/>
      <c r="J10" s="190"/>
    </row>
    <row r="11" spans="1:10" ht="55.2" x14ac:dyDescent="0.3">
      <c r="A11" s="15" t="s">
        <v>148</v>
      </c>
      <c r="B11" s="3" t="s">
        <v>148</v>
      </c>
      <c r="C11" s="3" t="s">
        <v>0</v>
      </c>
      <c r="D11" s="4" t="s">
        <v>149</v>
      </c>
      <c r="E11" s="20" t="s">
        <v>150</v>
      </c>
      <c r="F11" s="16" t="s">
        <v>330</v>
      </c>
      <c r="G11" s="6">
        <v>70</v>
      </c>
      <c r="H11" s="17">
        <v>3782</v>
      </c>
      <c r="I11" s="18">
        <f>'05'!I71</f>
        <v>15.985103022967742</v>
      </c>
      <c r="J11" s="19">
        <f>H11*I11</f>
        <v>60455.659632864001</v>
      </c>
    </row>
    <row r="12" spans="1:10" ht="27.6" x14ac:dyDescent="0.3">
      <c r="A12" s="168" t="s">
        <v>151</v>
      </c>
      <c r="B12" s="173" t="s">
        <v>151</v>
      </c>
      <c r="C12" s="8" t="s">
        <v>0</v>
      </c>
      <c r="D12" s="9" t="s">
        <v>152</v>
      </c>
      <c r="E12" s="9" t="s">
        <v>153</v>
      </c>
      <c r="F12" s="182" t="s">
        <v>330</v>
      </c>
      <c r="G12" s="11">
        <v>50</v>
      </c>
      <c r="H12" s="191">
        <v>7352</v>
      </c>
      <c r="I12" s="193">
        <f>'06'!I71</f>
        <v>10.275772039377584</v>
      </c>
      <c r="J12" s="220">
        <f>H12*I12</f>
        <v>75547.47603350399</v>
      </c>
    </row>
    <row r="13" spans="1:10" ht="27.6" x14ac:dyDescent="0.3">
      <c r="A13" s="169"/>
      <c r="B13" s="174"/>
      <c r="C13" s="8" t="s">
        <v>154</v>
      </c>
      <c r="D13" s="9" t="s">
        <v>155</v>
      </c>
      <c r="E13" s="9" t="s">
        <v>156</v>
      </c>
      <c r="F13" s="215"/>
      <c r="G13" s="11">
        <v>45</v>
      </c>
      <c r="H13" s="201"/>
      <c r="I13" s="202"/>
      <c r="J13" s="221"/>
    </row>
    <row r="14" spans="1:10" ht="27.6" x14ac:dyDescent="0.3">
      <c r="A14" s="170"/>
      <c r="B14" s="175"/>
      <c r="C14" s="8" t="s">
        <v>1</v>
      </c>
      <c r="D14" s="9" t="s">
        <v>155</v>
      </c>
      <c r="E14" s="9" t="s">
        <v>156</v>
      </c>
      <c r="F14" s="183"/>
      <c r="G14" s="11">
        <v>25</v>
      </c>
      <c r="H14" s="192"/>
      <c r="I14" s="194"/>
      <c r="J14" s="222"/>
    </row>
    <row r="15" spans="1:10" x14ac:dyDescent="0.3">
      <c r="A15" s="165" t="s">
        <v>157</v>
      </c>
      <c r="B15" s="205" t="s">
        <v>157</v>
      </c>
      <c r="C15" s="3" t="s">
        <v>0</v>
      </c>
      <c r="D15" s="4" t="s">
        <v>158</v>
      </c>
      <c r="E15" s="4" t="s">
        <v>159</v>
      </c>
      <c r="F15" s="213" t="s">
        <v>330</v>
      </c>
      <c r="G15" s="6">
        <v>34</v>
      </c>
      <c r="H15" s="195">
        <v>4866</v>
      </c>
      <c r="I15" s="198">
        <f>'07'!I71</f>
        <v>13.365836569509248</v>
      </c>
      <c r="J15" s="223">
        <f t="shared" ref="J12:J15" si="0">H15*I15</f>
        <v>65038.160747232003</v>
      </c>
    </row>
    <row r="16" spans="1:10" x14ac:dyDescent="0.3">
      <c r="A16" s="166"/>
      <c r="B16" s="217"/>
      <c r="C16" s="3" t="s">
        <v>138</v>
      </c>
      <c r="D16" s="4" t="s">
        <v>158</v>
      </c>
      <c r="E16" s="4" t="s">
        <v>159</v>
      </c>
      <c r="F16" s="216"/>
      <c r="G16" s="21">
        <v>51</v>
      </c>
      <c r="H16" s="196"/>
      <c r="I16" s="199"/>
      <c r="J16" s="224"/>
    </row>
    <row r="17" spans="1:10" x14ac:dyDescent="0.3">
      <c r="A17" s="167"/>
      <c r="B17" s="206"/>
      <c r="C17" s="3" t="s">
        <v>1</v>
      </c>
      <c r="D17" s="4" t="s">
        <v>158</v>
      </c>
      <c r="E17" s="4" t="s">
        <v>159</v>
      </c>
      <c r="F17" s="214"/>
      <c r="G17" s="21">
        <v>28</v>
      </c>
      <c r="H17" s="197"/>
      <c r="I17" s="200"/>
      <c r="J17" s="225"/>
    </row>
    <row r="18" spans="1:10" ht="27.6" x14ac:dyDescent="0.3">
      <c r="A18" s="168" t="s">
        <v>160</v>
      </c>
      <c r="B18" s="173" t="s">
        <v>160</v>
      </c>
      <c r="C18" s="8" t="s">
        <v>140</v>
      </c>
      <c r="D18" s="9" t="s">
        <v>161</v>
      </c>
      <c r="E18" s="9" t="s">
        <v>162</v>
      </c>
      <c r="F18" s="182" t="s">
        <v>331</v>
      </c>
      <c r="G18" s="11">
        <v>15</v>
      </c>
      <c r="H18" s="191">
        <v>4924</v>
      </c>
      <c r="I18" s="193">
        <f>'08'!I71</f>
        <v>10.046609799538404</v>
      </c>
      <c r="J18" s="189">
        <f>H18*I18</f>
        <v>49469.506652927099</v>
      </c>
    </row>
    <row r="19" spans="1:10" ht="27.6" x14ac:dyDescent="0.3">
      <c r="A19" s="170"/>
      <c r="B19" s="175"/>
      <c r="C19" s="8" t="s">
        <v>138</v>
      </c>
      <c r="D19" s="9" t="s">
        <v>161</v>
      </c>
      <c r="E19" s="9" t="s">
        <v>162</v>
      </c>
      <c r="F19" s="183"/>
      <c r="G19" s="11">
        <v>15</v>
      </c>
      <c r="H19" s="192"/>
      <c r="I19" s="194"/>
      <c r="J19" s="190"/>
    </row>
    <row r="20" spans="1:10" ht="27.6" x14ac:dyDescent="0.3">
      <c r="A20" s="165" t="s">
        <v>163</v>
      </c>
      <c r="B20" s="205" t="s">
        <v>163</v>
      </c>
      <c r="C20" s="3" t="s">
        <v>0</v>
      </c>
      <c r="D20" s="4" t="s">
        <v>164</v>
      </c>
      <c r="E20" s="4" t="s">
        <v>165</v>
      </c>
      <c r="F20" s="213" t="s">
        <v>330</v>
      </c>
      <c r="G20" s="6">
        <v>29</v>
      </c>
      <c r="H20" s="195">
        <v>3898</v>
      </c>
      <c r="I20" s="198">
        <f>'09'!I69</f>
        <v>15.635207280886611</v>
      </c>
      <c r="J20" s="187">
        <f>H20*I20</f>
        <v>60946.037980896013</v>
      </c>
    </row>
    <row r="21" spans="1:10" ht="27.6" x14ac:dyDescent="0.3">
      <c r="A21" s="166"/>
      <c r="B21" s="217"/>
      <c r="C21" s="3" t="s">
        <v>138</v>
      </c>
      <c r="D21" s="4" t="s">
        <v>164</v>
      </c>
      <c r="E21" s="4" t="s">
        <v>165</v>
      </c>
      <c r="F21" s="216"/>
      <c r="G21" s="6">
        <v>39</v>
      </c>
      <c r="H21" s="196"/>
      <c r="I21" s="199"/>
      <c r="J21" s="188"/>
    </row>
    <row r="22" spans="1:10" ht="27.6" x14ac:dyDescent="0.3">
      <c r="A22" s="167"/>
      <c r="B22" s="206"/>
      <c r="C22" s="3" t="s">
        <v>1</v>
      </c>
      <c r="D22" s="4" t="s">
        <v>164</v>
      </c>
      <c r="E22" s="4" t="s">
        <v>165</v>
      </c>
      <c r="F22" s="214"/>
      <c r="G22" s="6">
        <v>23</v>
      </c>
      <c r="H22" s="197"/>
      <c r="I22" s="200"/>
      <c r="J22" s="188"/>
    </row>
    <row r="23" spans="1:10" ht="41.4" x14ac:dyDescent="0.3">
      <c r="A23" s="168" t="s">
        <v>166</v>
      </c>
      <c r="B23" s="173" t="s">
        <v>166</v>
      </c>
      <c r="C23" s="8" t="s">
        <v>0</v>
      </c>
      <c r="D23" s="9" t="s">
        <v>167</v>
      </c>
      <c r="E23" s="9" t="s">
        <v>168</v>
      </c>
      <c r="F23" s="182" t="s">
        <v>330</v>
      </c>
      <c r="G23" s="11">
        <v>46</v>
      </c>
      <c r="H23" s="191">
        <v>9338</v>
      </c>
      <c r="I23" s="193">
        <f>'10'!I71</f>
        <v>8.9894079614238613</v>
      </c>
      <c r="J23" s="189">
        <f>H23*I23</f>
        <v>83943.091543776012</v>
      </c>
    </row>
    <row r="24" spans="1:10" ht="41.4" x14ac:dyDescent="0.3">
      <c r="A24" s="170"/>
      <c r="B24" s="175"/>
      <c r="C24" s="8" t="s">
        <v>138</v>
      </c>
      <c r="D24" s="9" t="s">
        <v>167</v>
      </c>
      <c r="E24" s="9" t="s">
        <v>168</v>
      </c>
      <c r="F24" s="183"/>
      <c r="G24" s="22" t="s">
        <v>169</v>
      </c>
      <c r="H24" s="192"/>
      <c r="I24" s="194"/>
      <c r="J24" s="190"/>
    </row>
    <row r="25" spans="1:10" ht="41.4" x14ac:dyDescent="0.3">
      <c r="A25" s="165" t="s">
        <v>170</v>
      </c>
      <c r="B25" s="205" t="s">
        <v>170</v>
      </c>
      <c r="C25" s="3" t="s">
        <v>0</v>
      </c>
      <c r="D25" s="4" t="s">
        <v>171</v>
      </c>
      <c r="E25" s="23" t="s">
        <v>172</v>
      </c>
      <c r="F25" s="179" t="s">
        <v>330</v>
      </c>
      <c r="G25" s="24" t="s">
        <v>173</v>
      </c>
      <c r="H25" s="195">
        <v>9516</v>
      </c>
      <c r="I25" s="198">
        <f>'11'!I71</f>
        <v>8.9003329827692319</v>
      </c>
      <c r="J25" s="187">
        <f>H25*I25</f>
        <v>84695.568664032005</v>
      </c>
    </row>
    <row r="26" spans="1:10" ht="41.4" x14ac:dyDescent="0.3">
      <c r="A26" s="166"/>
      <c r="B26" s="217"/>
      <c r="C26" s="3" t="s">
        <v>154</v>
      </c>
      <c r="D26" s="4" t="s">
        <v>171</v>
      </c>
      <c r="E26" s="23" t="s">
        <v>172</v>
      </c>
      <c r="F26" s="180"/>
      <c r="G26" s="24" t="s">
        <v>174</v>
      </c>
      <c r="H26" s="196"/>
      <c r="I26" s="199"/>
      <c r="J26" s="188"/>
    </row>
    <row r="27" spans="1:10" ht="41.4" x14ac:dyDescent="0.3">
      <c r="A27" s="167"/>
      <c r="B27" s="206"/>
      <c r="C27" s="3" t="s">
        <v>1</v>
      </c>
      <c r="D27" s="4" t="s">
        <v>171</v>
      </c>
      <c r="E27" s="23" t="s">
        <v>172</v>
      </c>
      <c r="F27" s="181"/>
      <c r="G27" s="25">
        <v>50</v>
      </c>
      <c r="H27" s="197"/>
      <c r="I27" s="200"/>
      <c r="J27" s="188"/>
    </row>
    <row r="28" spans="1:10" ht="27.6" x14ac:dyDescent="0.3">
      <c r="A28" s="168" t="s">
        <v>175</v>
      </c>
      <c r="B28" s="173" t="s">
        <v>175</v>
      </c>
      <c r="C28" s="8" t="s">
        <v>0</v>
      </c>
      <c r="D28" s="9" t="s">
        <v>176</v>
      </c>
      <c r="E28" s="26" t="s">
        <v>177</v>
      </c>
      <c r="F28" s="176" t="s">
        <v>330</v>
      </c>
      <c r="G28" s="27">
        <v>92</v>
      </c>
      <c r="H28" s="191">
        <v>4854</v>
      </c>
      <c r="I28" s="193">
        <f>'12'!I71</f>
        <v>13.388428502803462</v>
      </c>
      <c r="J28" s="189">
        <f>H28*I28</f>
        <v>64987.431952608007</v>
      </c>
    </row>
    <row r="29" spans="1:10" ht="27.6" x14ac:dyDescent="0.3">
      <c r="A29" s="169"/>
      <c r="B29" s="174"/>
      <c r="C29" s="8" t="s">
        <v>154</v>
      </c>
      <c r="D29" s="9" t="s">
        <v>176</v>
      </c>
      <c r="E29" s="26" t="s">
        <v>177</v>
      </c>
      <c r="F29" s="177"/>
      <c r="G29" s="27">
        <v>70</v>
      </c>
      <c r="H29" s="201"/>
      <c r="I29" s="202"/>
      <c r="J29" s="190"/>
    </row>
    <row r="30" spans="1:10" ht="27.6" x14ac:dyDescent="0.3">
      <c r="A30" s="170"/>
      <c r="B30" s="175"/>
      <c r="C30" s="8" t="s">
        <v>1</v>
      </c>
      <c r="D30" s="9" t="s">
        <v>176</v>
      </c>
      <c r="E30" s="26" t="s">
        <v>177</v>
      </c>
      <c r="F30" s="178"/>
      <c r="G30" s="28">
        <v>52</v>
      </c>
      <c r="H30" s="192"/>
      <c r="I30" s="194"/>
      <c r="J30" s="190"/>
    </row>
    <row r="31" spans="1:10" ht="27.6" x14ac:dyDescent="0.3">
      <c r="A31" s="165" t="s">
        <v>178</v>
      </c>
      <c r="B31" s="205" t="s">
        <v>178</v>
      </c>
      <c r="C31" s="3" t="s">
        <v>0</v>
      </c>
      <c r="D31" s="4" t="s">
        <v>179</v>
      </c>
      <c r="E31" s="29" t="s">
        <v>180</v>
      </c>
      <c r="F31" s="179" t="s">
        <v>330</v>
      </c>
      <c r="G31" s="24">
        <v>95</v>
      </c>
      <c r="H31" s="195">
        <v>4890</v>
      </c>
      <c r="I31" s="198">
        <f>'13'!I71</f>
        <v>13.320985344883436</v>
      </c>
      <c r="J31" s="187">
        <f>H31*I31</f>
        <v>65139.618336480002</v>
      </c>
    </row>
    <row r="32" spans="1:10" ht="27.6" x14ac:dyDescent="0.3">
      <c r="A32" s="166"/>
      <c r="B32" s="217"/>
      <c r="C32" s="3" t="s">
        <v>154</v>
      </c>
      <c r="D32" s="4" t="s">
        <v>179</v>
      </c>
      <c r="E32" s="29" t="s">
        <v>180</v>
      </c>
      <c r="F32" s="180"/>
      <c r="G32" s="25">
        <v>72</v>
      </c>
      <c r="H32" s="196"/>
      <c r="I32" s="199"/>
      <c r="J32" s="188"/>
    </row>
    <row r="33" spans="1:10" ht="27.6" x14ac:dyDescent="0.3">
      <c r="A33" s="167"/>
      <c r="B33" s="206"/>
      <c r="C33" s="3" t="s">
        <v>1</v>
      </c>
      <c r="D33" s="4" t="s">
        <v>179</v>
      </c>
      <c r="E33" s="29" t="s">
        <v>180</v>
      </c>
      <c r="F33" s="181"/>
      <c r="G33" s="25">
        <v>103</v>
      </c>
      <c r="H33" s="197"/>
      <c r="I33" s="200"/>
      <c r="J33" s="188"/>
    </row>
    <row r="34" spans="1:10" ht="27.6" x14ac:dyDescent="0.3">
      <c r="A34" s="168" t="s">
        <v>181</v>
      </c>
      <c r="B34" s="173" t="s">
        <v>181</v>
      </c>
      <c r="C34" s="8" t="s">
        <v>0</v>
      </c>
      <c r="D34" s="9" t="s">
        <v>182</v>
      </c>
      <c r="E34" s="26" t="s">
        <v>180</v>
      </c>
      <c r="F34" s="176" t="s">
        <v>332</v>
      </c>
      <c r="G34" s="28">
        <v>105</v>
      </c>
      <c r="H34" s="191">
        <v>3702</v>
      </c>
      <c r="I34" s="193">
        <f>'14'!I71</f>
        <v>16.239186296246352</v>
      </c>
      <c r="J34" s="189">
        <f>H34*I34</f>
        <v>60117.467668703997</v>
      </c>
    </row>
    <row r="35" spans="1:10" ht="27.6" x14ac:dyDescent="0.3">
      <c r="A35" s="169"/>
      <c r="B35" s="174"/>
      <c r="C35" s="8" t="s">
        <v>154</v>
      </c>
      <c r="D35" s="9" t="s">
        <v>182</v>
      </c>
      <c r="E35" s="26" t="s">
        <v>180</v>
      </c>
      <c r="F35" s="177"/>
      <c r="G35" s="28">
        <v>82</v>
      </c>
      <c r="H35" s="201"/>
      <c r="I35" s="202"/>
      <c r="J35" s="190"/>
    </row>
    <row r="36" spans="1:10" ht="27.6" x14ac:dyDescent="0.3">
      <c r="A36" s="170"/>
      <c r="B36" s="175"/>
      <c r="C36" s="8" t="s">
        <v>1</v>
      </c>
      <c r="D36" s="9" t="s">
        <v>182</v>
      </c>
      <c r="E36" s="26" t="s">
        <v>180</v>
      </c>
      <c r="F36" s="178"/>
      <c r="G36" s="28">
        <v>55</v>
      </c>
      <c r="H36" s="192"/>
      <c r="I36" s="194"/>
      <c r="J36" s="190"/>
    </row>
    <row r="37" spans="1:10" ht="27.6" x14ac:dyDescent="0.3">
      <c r="A37" s="165" t="s">
        <v>183</v>
      </c>
      <c r="B37" s="205" t="s">
        <v>183</v>
      </c>
      <c r="C37" s="3" t="s">
        <v>0</v>
      </c>
      <c r="D37" s="4" t="s">
        <v>184</v>
      </c>
      <c r="E37" s="29" t="s">
        <v>180</v>
      </c>
      <c r="F37" s="179" t="s">
        <v>330</v>
      </c>
      <c r="G37" s="25">
        <v>73</v>
      </c>
      <c r="H37" s="195">
        <v>3324</v>
      </c>
      <c r="I37" s="198">
        <f>'15'!I71</f>
        <v>17.605147604707582</v>
      </c>
      <c r="J37" s="187">
        <f>H37*I37</f>
        <v>58519.510638048007</v>
      </c>
    </row>
    <row r="38" spans="1:10" ht="27.6" x14ac:dyDescent="0.3">
      <c r="A38" s="166"/>
      <c r="B38" s="217"/>
      <c r="C38" s="3" t="s">
        <v>154</v>
      </c>
      <c r="D38" s="4" t="s">
        <v>184</v>
      </c>
      <c r="E38" s="29" t="s">
        <v>180</v>
      </c>
      <c r="F38" s="180"/>
      <c r="G38" s="25">
        <v>65</v>
      </c>
      <c r="H38" s="196"/>
      <c r="I38" s="199"/>
      <c r="J38" s="188"/>
    </row>
    <row r="39" spans="1:10" ht="27.6" x14ac:dyDescent="0.3">
      <c r="A39" s="167"/>
      <c r="B39" s="206"/>
      <c r="C39" s="3" t="s">
        <v>1</v>
      </c>
      <c r="D39" s="4" t="s">
        <v>184</v>
      </c>
      <c r="E39" s="29" t="s">
        <v>180</v>
      </c>
      <c r="F39" s="181"/>
      <c r="G39" s="25">
        <v>35</v>
      </c>
      <c r="H39" s="197"/>
      <c r="I39" s="200"/>
      <c r="J39" s="188"/>
    </row>
    <row r="40" spans="1:10" ht="27.6" x14ac:dyDescent="0.3">
      <c r="A40" s="168" t="s">
        <v>185</v>
      </c>
      <c r="B40" s="173" t="s">
        <v>185</v>
      </c>
      <c r="C40" s="8" t="s">
        <v>0</v>
      </c>
      <c r="D40" s="9" t="s">
        <v>186</v>
      </c>
      <c r="E40" s="26" t="s">
        <v>187</v>
      </c>
      <c r="F40" s="176" t="s">
        <v>330</v>
      </c>
      <c r="G40" s="28">
        <v>100</v>
      </c>
      <c r="H40" s="191">
        <v>3582</v>
      </c>
      <c r="I40" s="193">
        <f>'16'!I71</f>
        <v>16.64159121230151</v>
      </c>
      <c r="J40" s="189">
        <f>H40*I40</f>
        <v>59610.17972246401</v>
      </c>
    </row>
    <row r="41" spans="1:10" ht="27.6" x14ac:dyDescent="0.3">
      <c r="A41" s="169"/>
      <c r="B41" s="174"/>
      <c r="C41" s="8" t="s">
        <v>154</v>
      </c>
      <c r="D41" s="9" t="s">
        <v>186</v>
      </c>
      <c r="E41" s="26" t="s">
        <v>187</v>
      </c>
      <c r="F41" s="177"/>
      <c r="G41" s="28">
        <v>74</v>
      </c>
      <c r="H41" s="201"/>
      <c r="I41" s="202"/>
      <c r="J41" s="190"/>
    </row>
    <row r="42" spans="1:10" ht="27.6" x14ac:dyDescent="0.3">
      <c r="A42" s="170"/>
      <c r="B42" s="175"/>
      <c r="C42" s="8" t="s">
        <v>1</v>
      </c>
      <c r="D42" s="9" t="s">
        <v>186</v>
      </c>
      <c r="E42" s="26" t="s">
        <v>187</v>
      </c>
      <c r="F42" s="178"/>
      <c r="G42" s="28">
        <v>20</v>
      </c>
      <c r="H42" s="192"/>
      <c r="I42" s="194"/>
      <c r="J42" s="190"/>
    </row>
    <row r="43" spans="1:10" ht="27.6" x14ac:dyDescent="0.3">
      <c r="A43" s="165" t="s">
        <v>188</v>
      </c>
      <c r="B43" s="205" t="s">
        <v>188</v>
      </c>
      <c r="C43" s="3" t="s">
        <v>0</v>
      </c>
      <c r="D43" s="4" t="s">
        <v>189</v>
      </c>
      <c r="E43" s="29" t="s">
        <v>187</v>
      </c>
      <c r="F43" s="179" t="s">
        <v>330</v>
      </c>
      <c r="G43" s="25">
        <v>50</v>
      </c>
      <c r="H43" s="195">
        <f>6645*2</f>
        <v>13290</v>
      </c>
      <c r="I43" s="198">
        <f>'17'!I71</f>
        <v>7.5733464690203158</v>
      </c>
      <c r="J43" s="187">
        <f>H43*I43</f>
        <v>100649.77457328</v>
      </c>
    </row>
    <row r="44" spans="1:10" ht="27.6" x14ac:dyDescent="0.3">
      <c r="A44" s="166"/>
      <c r="B44" s="217"/>
      <c r="C44" s="3" t="s">
        <v>154</v>
      </c>
      <c r="D44" s="4" t="s">
        <v>189</v>
      </c>
      <c r="E44" s="29" t="s">
        <v>187</v>
      </c>
      <c r="F44" s="180"/>
      <c r="G44" s="25">
        <v>55</v>
      </c>
      <c r="H44" s="196"/>
      <c r="I44" s="199"/>
      <c r="J44" s="188"/>
    </row>
    <row r="45" spans="1:10" ht="27.6" x14ac:dyDescent="0.3">
      <c r="A45" s="167"/>
      <c r="B45" s="206"/>
      <c r="C45" s="3" t="s">
        <v>1</v>
      </c>
      <c r="D45" s="4" t="s">
        <v>189</v>
      </c>
      <c r="E45" s="29" t="s">
        <v>187</v>
      </c>
      <c r="F45" s="181"/>
      <c r="G45" s="25">
        <v>37</v>
      </c>
      <c r="H45" s="197"/>
      <c r="I45" s="200"/>
      <c r="J45" s="188"/>
    </row>
    <row r="46" spans="1:10" ht="27.6" x14ac:dyDescent="0.3">
      <c r="A46" s="168" t="s">
        <v>190</v>
      </c>
      <c r="B46" s="173" t="s">
        <v>190</v>
      </c>
      <c r="C46" s="8" t="s">
        <v>0</v>
      </c>
      <c r="D46" s="9" t="s">
        <v>191</v>
      </c>
      <c r="E46" s="26" t="s">
        <v>187</v>
      </c>
      <c r="F46" s="176" t="s">
        <v>330</v>
      </c>
      <c r="G46" s="28">
        <v>50</v>
      </c>
      <c r="H46" s="191">
        <f>3477*2</f>
        <v>6954</v>
      </c>
      <c r="I46" s="193">
        <f>'18'!I71</f>
        <v>10.621940036210525</v>
      </c>
      <c r="J46" s="189">
        <f>H46*I46</f>
        <v>73864.971011807982</v>
      </c>
    </row>
    <row r="47" spans="1:10" ht="27.6" x14ac:dyDescent="0.3">
      <c r="A47" s="169"/>
      <c r="B47" s="174"/>
      <c r="C47" s="8" t="s">
        <v>138</v>
      </c>
      <c r="D47" s="9" t="s">
        <v>191</v>
      </c>
      <c r="E47" s="26" t="s">
        <v>187</v>
      </c>
      <c r="F47" s="177"/>
      <c r="G47" s="28">
        <v>55</v>
      </c>
      <c r="H47" s="201"/>
      <c r="I47" s="202"/>
      <c r="J47" s="190"/>
    </row>
    <row r="48" spans="1:10" ht="27.6" x14ac:dyDescent="0.3">
      <c r="A48" s="170"/>
      <c r="B48" s="175"/>
      <c r="C48" s="8" t="s">
        <v>1</v>
      </c>
      <c r="D48" s="9" t="s">
        <v>191</v>
      </c>
      <c r="E48" s="26" t="s">
        <v>187</v>
      </c>
      <c r="F48" s="178"/>
      <c r="G48" s="28">
        <v>46</v>
      </c>
      <c r="H48" s="192"/>
      <c r="I48" s="194"/>
      <c r="J48" s="190"/>
    </row>
    <row r="49" spans="1:10" ht="27.6" x14ac:dyDescent="0.3">
      <c r="A49" s="165" t="s">
        <v>192</v>
      </c>
      <c r="B49" s="205" t="s">
        <v>192</v>
      </c>
      <c r="C49" s="3" t="s">
        <v>0</v>
      </c>
      <c r="D49" s="30" t="s">
        <v>193</v>
      </c>
      <c r="E49" s="29" t="s">
        <v>187</v>
      </c>
      <c r="F49" s="179" t="s">
        <v>330</v>
      </c>
      <c r="G49" s="25">
        <v>48</v>
      </c>
      <c r="H49" s="195">
        <f>3453*2</f>
        <v>6906</v>
      </c>
      <c r="I49" s="198">
        <f>'19'!I71</f>
        <v>10.666385148177238</v>
      </c>
      <c r="J49" s="187">
        <f>H49*I49</f>
        <v>73662.055833311999</v>
      </c>
    </row>
    <row r="50" spans="1:10" ht="27.6" x14ac:dyDescent="0.3">
      <c r="A50" s="166"/>
      <c r="B50" s="217"/>
      <c r="C50" s="3" t="s">
        <v>154</v>
      </c>
      <c r="D50" s="30" t="s">
        <v>193</v>
      </c>
      <c r="E50" s="29" t="s">
        <v>187</v>
      </c>
      <c r="F50" s="180"/>
      <c r="G50" s="25">
        <v>50</v>
      </c>
      <c r="H50" s="196"/>
      <c r="I50" s="199"/>
      <c r="J50" s="188"/>
    </row>
    <row r="51" spans="1:10" ht="27.6" x14ac:dyDescent="0.3">
      <c r="A51" s="167"/>
      <c r="B51" s="206"/>
      <c r="C51" s="3" t="s">
        <v>1</v>
      </c>
      <c r="D51" s="30" t="s">
        <v>193</v>
      </c>
      <c r="E51" s="29" t="s">
        <v>187</v>
      </c>
      <c r="F51" s="181"/>
      <c r="G51" s="25">
        <v>55</v>
      </c>
      <c r="H51" s="197"/>
      <c r="I51" s="200"/>
      <c r="J51" s="188"/>
    </row>
    <row r="52" spans="1:10" ht="27.6" x14ac:dyDescent="0.3">
      <c r="A52" s="168" t="s">
        <v>194</v>
      </c>
      <c r="B52" s="173" t="s">
        <v>194</v>
      </c>
      <c r="C52" s="8" t="s">
        <v>0</v>
      </c>
      <c r="D52" s="9" t="s">
        <v>195</v>
      </c>
      <c r="E52" s="26" t="s">
        <v>187</v>
      </c>
      <c r="F52" s="182" t="s">
        <v>330</v>
      </c>
      <c r="G52" s="27" t="s">
        <v>196</v>
      </c>
      <c r="H52" s="191">
        <f>1694*2</f>
        <v>3388</v>
      </c>
      <c r="I52" s="193">
        <f>'20'!I71</f>
        <v>17.352439258965759</v>
      </c>
      <c r="J52" s="226">
        <f>H52*I52</f>
        <v>58790.064209375996</v>
      </c>
    </row>
    <row r="53" spans="1:10" ht="27.6" x14ac:dyDescent="0.3">
      <c r="A53" s="170"/>
      <c r="B53" s="175"/>
      <c r="C53" s="8" t="s">
        <v>154</v>
      </c>
      <c r="D53" s="9" t="s">
        <v>195</v>
      </c>
      <c r="E53" s="26" t="s">
        <v>187</v>
      </c>
      <c r="F53" s="183"/>
      <c r="G53" s="27" t="s">
        <v>197</v>
      </c>
      <c r="H53" s="192"/>
      <c r="I53" s="194"/>
      <c r="J53" s="227"/>
    </row>
    <row r="54" spans="1:10" ht="27.6" x14ac:dyDescent="0.3">
      <c r="A54" s="165" t="s">
        <v>198</v>
      </c>
      <c r="B54" s="205" t="s">
        <v>198</v>
      </c>
      <c r="C54" s="3" t="s">
        <v>0</v>
      </c>
      <c r="D54" s="4" t="s">
        <v>199</v>
      </c>
      <c r="E54" s="29" t="s">
        <v>200</v>
      </c>
      <c r="F54" s="179" t="s">
        <v>330</v>
      </c>
      <c r="G54" s="25">
        <v>50</v>
      </c>
      <c r="H54" s="195">
        <v>5952</v>
      </c>
      <c r="I54" s="198">
        <f>'21'!I71</f>
        <v>11.698440299177419</v>
      </c>
      <c r="J54" s="187">
        <f>H54*I54</f>
        <v>69629.116660703992</v>
      </c>
    </row>
    <row r="55" spans="1:10" ht="27.6" x14ac:dyDescent="0.3">
      <c r="A55" s="166"/>
      <c r="B55" s="217"/>
      <c r="C55" s="3" t="s">
        <v>154</v>
      </c>
      <c r="D55" s="4" t="s">
        <v>199</v>
      </c>
      <c r="E55" s="29" t="s">
        <v>200</v>
      </c>
      <c r="F55" s="180"/>
      <c r="G55" s="25">
        <v>50</v>
      </c>
      <c r="H55" s="196"/>
      <c r="I55" s="199"/>
      <c r="J55" s="188"/>
    </row>
    <row r="56" spans="1:10" ht="27.6" x14ac:dyDescent="0.3">
      <c r="A56" s="167"/>
      <c r="B56" s="206"/>
      <c r="C56" s="3" t="s">
        <v>1</v>
      </c>
      <c r="D56" s="4" t="s">
        <v>199</v>
      </c>
      <c r="E56" s="29" t="s">
        <v>200</v>
      </c>
      <c r="F56" s="181"/>
      <c r="G56" s="25">
        <v>50</v>
      </c>
      <c r="H56" s="197"/>
      <c r="I56" s="200"/>
      <c r="J56" s="188"/>
    </row>
    <row r="57" spans="1:10" ht="41.4" x14ac:dyDescent="0.3">
      <c r="A57" s="168" t="s">
        <v>201</v>
      </c>
      <c r="B57" s="173" t="s">
        <v>201</v>
      </c>
      <c r="C57" s="8" t="s">
        <v>0</v>
      </c>
      <c r="D57" s="9" t="s">
        <v>202</v>
      </c>
      <c r="E57" s="26" t="s">
        <v>200</v>
      </c>
      <c r="F57" s="176" t="s">
        <v>330</v>
      </c>
      <c r="G57" s="28">
        <v>50</v>
      </c>
      <c r="H57" s="191">
        <v>7368</v>
      </c>
      <c r="I57" s="193">
        <f>'22'!I71</f>
        <v>10.262637680013029</v>
      </c>
      <c r="J57" s="189">
        <f>H57*I57</f>
        <v>75615.114426335989</v>
      </c>
    </row>
    <row r="58" spans="1:10" ht="41.4" x14ac:dyDescent="0.3">
      <c r="A58" s="169"/>
      <c r="B58" s="174"/>
      <c r="C58" s="8" t="s">
        <v>154</v>
      </c>
      <c r="D58" s="9" t="s">
        <v>202</v>
      </c>
      <c r="E58" s="26" t="s">
        <v>200</v>
      </c>
      <c r="F58" s="177"/>
      <c r="G58" s="28">
        <v>50</v>
      </c>
      <c r="H58" s="201"/>
      <c r="I58" s="202"/>
      <c r="J58" s="190"/>
    </row>
    <row r="59" spans="1:10" ht="41.4" x14ac:dyDescent="0.3">
      <c r="A59" s="170"/>
      <c r="B59" s="175"/>
      <c r="C59" s="8" t="s">
        <v>1</v>
      </c>
      <c r="D59" s="9" t="s">
        <v>202</v>
      </c>
      <c r="E59" s="26" t="s">
        <v>200</v>
      </c>
      <c r="F59" s="178"/>
      <c r="G59" s="28">
        <v>50</v>
      </c>
      <c r="H59" s="192"/>
      <c r="I59" s="194"/>
      <c r="J59" s="190"/>
    </row>
    <row r="60" spans="1:10" x14ac:dyDescent="0.3">
      <c r="A60" s="165" t="s">
        <v>203</v>
      </c>
      <c r="B60" s="205" t="s">
        <v>203</v>
      </c>
      <c r="C60" s="3" t="s">
        <v>0</v>
      </c>
      <c r="D60" s="4" t="s">
        <v>204</v>
      </c>
      <c r="E60" s="29" t="s">
        <v>205</v>
      </c>
      <c r="F60" s="179" t="s">
        <v>330</v>
      </c>
      <c r="G60" s="25">
        <v>50</v>
      </c>
      <c r="H60" s="195">
        <v>3600</v>
      </c>
      <c r="I60" s="198">
        <f>'23'!I71</f>
        <v>16.579520254000002</v>
      </c>
      <c r="J60" s="187">
        <f>H60*I60</f>
        <v>59686.272914400004</v>
      </c>
    </row>
    <row r="61" spans="1:10" x14ac:dyDescent="0.3">
      <c r="A61" s="166"/>
      <c r="B61" s="217"/>
      <c r="C61" s="3" t="s">
        <v>154</v>
      </c>
      <c r="D61" s="4" t="s">
        <v>204</v>
      </c>
      <c r="E61" s="29" t="s">
        <v>205</v>
      </c>
      <c r="F61" s="180"/>
      <c r="G61" s="25">
        <v>50</v>
      </c>
      <c r="H61" s="196"/>
      <c r="I61" s="199"/>
      <c r="J61" s="188"/>
    </row>
    <row r="62" spans="1:10" x14ac:dyDescent="0.3">
      <c r="A62" s="167"/>
      <c r="B62" s="206"/>
      <c r="C62" s="3" t="s">
        <v>1</v>
      </c>
      <c r="D62" s="4" t="s">
        <v>204</v>
      </c>
      <c r="E62" s="29" t="s">
        <v>205</v>
      </c>
      <c r="F62" s="181"/>
      <c r="G62" s="25">
        <v>50</v>
      </c>
      <c r="H62" s="197"/>
      <c r="I62" s="200"/>
      <c r="J62" s="188"/>
    </row>
    <row r="63" spans="1:10" x14ac:dyDescent="0.3">
      <c r="A63" s="168" t="s">
        <v>206</v>
      </c>
      <c r="B63" s="173" t="s">
        <v>206</v>
      </c>
      <c r="C63" s="8" t="s">
        <v>0</v>
      </c>
      <c r="D63" s="9" t="s">
        <v>207</v>
      </c>
      <c r="E63" s="26" t="s">
        <v>205</v>
      </c>
      <c r="F63" s="176" t="s">
        <v>330</v>
      </c>
      <c r="G63" s="28">
        <v>50</v>
      </c>
      <c r="H63" s="191">
        <v>1866</v>
      </c>
      <c r="I63" s="193">
        <f>'24'!I71</f>
        <v>28.057857497980709</v>
      </c>
      <c r="J63" s="189">
        <f>H63*I63</f>
        <v>52355.962091232002</v>
      </c>
    </row>
    <row r="64" spans="1:10" x14ac:dyDescent="0.3">
      <c r="A64" s="169"/>
      <c r="B64" s="174"/>
      <c r="C64" s="8" t="s">
        <v>154</v>
      </c>
      <c r="D64" s="9" t="s">
        <v>207</v>
      </c>
      <c r="E64" s="26" t="s">
        <v>205</v>
      </c>
      <c r="F64" s="177"/>
      <c r="G64" s="28">
        <v>50</v>
      </c>
      <c r="H64" s="201"/>
      <c r="I64" s="202"/>
      <c r="J64" s="190"/>
    </row>
    <row r="65" spans="1:10" x14ac:dyDescent="0.3">
      <c r="A65" s="170"/>
      <c r="B65" s="175"/>
      <c r="C65" s="8" t="s">
        <v>1</v>
      </c>
      <c r="D65" s="9" t="s">
        <v>207</v>
      </c>
      <c r="E65" s="26" t="s">
        <v>205</v>
      </c>
      <c r="F65" s="178"/>
      <c r="G65" s="28">
        <v>50</v>
      </c>
      <c r="H65" s="192"/>
      <c r="I65" s="194"/>
      <c r="J65" s="190"/>
    </row>
    <row r="66" spans="1:10" x14ac:dyDescent="0.3">
      <c r="A66" s="165" t="s">
        <v>208</v>
      </c>
      <c r="B66" s="205" t="s">
        <v>208</v>
      </c>
      <c r="C66" s="3" t="s">
        <v>0</v>
      </c>
      <c r="D66" s="4" t="s">
        <v>209</v>
      </c>
      <c r="E66" s="29" t="s">
        <v>210</v>
      </c>
      <c r="F66" s="179" t="s">
        <v>330</v>
      </c>
      <c r="G66" s="25">
        <v>50</v>
      </c>
      <c r="H66" s="195">
        <v>1902</v>
      </c>
      <c r="I66" s="198">
        <f>'25'!I71</f>
        <v>27.606807820769721</v>
      </c>
      <c r="J66" s="187">
        <f>H66*I66</f>
        <v>52508.148475104012</v>
      </c>
    </row>
    <row r="67" spans="1:10" x14ac:dyDescent="0.3">
      <c r="A67" s="166"/>
      <c r="B67" s="217"/>
      <c r="C67" s="3" t="s">
        <v>154</v>
      </c>
      <c r="D67" s="4" t="s">
        <v>209</v>
      </c>
      <c r="E67" s="29" t="s">
        <v>210</v>
      </c>
      <c r="F67" s="180"/>
      <c r="G67" s="25">
        <v>50</v>
      </c>
      <c r="H67" s="196"/>
      <c r="I67" s="199"/>
      <c r="J67" s="188"/>
    </row>
    <row r="68" spans="1:10" x14ac:dyDescent="0.3">
      <c r="A68" s="167"/>
      <c r="B68" s="206"/>
      <c r="C68" s="3" t="s">
        <v>1</v>
      </c>
      <c r="D68" s="4" t="s">
        <v>209</v>
      </c>
      <c r="E68" s="29" t="s">
        <v>210</v>
      </c>
      <c r="F68" s="181"/>
      <c r="G68" s="25">
        <v>50</v>
      </c>
      <c r="H68" s="197"/>
      <c r="I68" s="200"/>
      <c r="J68" s="188"/>
    </row>
    <row r="69" spans="1:10" x14ac:dyDescent="0.3">
      <c r="A69" s="168" t="s">
        <v>211</v>
      </c>
      <c r="B69" s="173" t="s">
        <v>211</v>
      </c>
      <c r="C69" s="8" t="s">
        <v>0</v>
      </c>
      <c r="D69" s="9" t="s">
        <v>212</v>
      </c>
      <c r="E69" s="26" t="s">
        <v>213</v>
      </c>
      <c r="F69" s="176" t="s">
        <v>330</v>
      </c>
      <c r="G69" s="28">
        <v>50</v>
      </c>
      <c r="H69" s="191">
        <v>3672</v>
      </c>
      <c r="I69" s="193">
        <f>'26'!I71</f>
        <v>16.337321808862747</v>
      </c>
      <c r="J69" s="189">
        <f>H69*I69</f>
        <v>59990.645682144008</v>
      </c>
    </row>
    <row r="70" spans="1:10" x14ac:dyDescent="0.3">
      <c r="A70" s="169"/>
      <c r="B70" s="174"/>
      <c r="C70" s="8" t="s">
        <v>154</v>
      </c>
      <c r="D70" s="9" t="s">
        <v>212</v>
      </c>
      <c r="E70" s="26" t="s">
        <v>213</v>
      </c>
      <c r="F70" s="177"/>
      <c r="G70" s="28">
        <v>50</v>
      </c>
      <c r="H70" s="201"/>
      <c r="I70" s="202"/>
      <c r="J70" s="190"/>
    </row>
    <row r="71" spans="1:10" x14ac:dyDescent="0.3">
      <c r="A71" s="170"/>
      <c r="B71" s="175"/>
      <c r="C71" s="8" t="s">
        <v>1</v>
      </c>
      <c r="D71" s="9" t="s">
        <v>212</v>
      </c>
      <c r="E71" s="26" t="s">
        <v>213</v>
      </c>
      <c r="F71" s="178"/>
      <c r="G71" s="28">
        <v>50</v>
      </c>
      <c r="H71" s="192"/>
      <c r="I71" s="194"/>
      <c r="J71" s="190"/>
    </row>
    <row r="72" spans="1:10" ht="27.6" x14ac:dyDescent="0.3">
      <c r="A72" s="165" t="s">
        <v>214</v>
      </c>
      <c r="B72" s="205" t="s">
        <v>214</v>
      </c>
      <c r="C72" s="3" t="s">
        <v>0</v>
      </c>
      <c r="D72" s="4" t="s">
        <v>215</v>
      </c>
      <c r="E72" s="29" t="s">
        <v>216</v>
      </c>
      <c r="F72" s="179" t="s">
        <v>330</v>
      </c>
      <c r="G72" s="25">
        <v>50</v>
      </c>
      <c r="H72" s="195">
        <v>3078</v>
      </c>
      <c r="I72" s="198">
        <f>'27'!I71</f>
        <v>18.674324349660818</v>
      </c>
      <c r="J72" s="187">
        <f>H72*I72</f>
        <v>57479.570348255998</v>
      </c>
    </row>
    <row r="73" spans="1:10" ht="27.6" x14ac:dyDescent="0.3">
      <c r="A73" s="166"/>
      <c r="B73" s="217"/>
      <c r="C73" s="3" t="s">
        <v>154</v>
      </c>
      <c r="D73" s="4" t="s">
        <v>215</v>
      </c>
      <c r="E73" s="29" t="s">
        <v>216</v>
      </c>
      <c r="F73" s="180"/>
      <c r="G73" s="25">
        <v>50</v>
      </c>
      <c r="H73" s="196"/>
      <c r="I73" s="199"/>
      <c r="J73" s="188"/>
    </row>
    <row r="74" spans="1:10" ht="27.6" x14ac:dyDescent="0.3">
      <c r="A74" s="167"/>
      <c r="B74" s="206"/>
      <c r="C74" s="3" t="s">
        <v>1</v>
      </c>
      <c r="D74" s="4" t="s">
        <v>215</v>
      </c>
      <c r="E74" s="29" t="s">
        <v>216</v>
      </c>
      <c r="F74" s="181"/>
      <c r="G74" s="25">
        <v>50</v>
      </c>
      <c r="H74" s="197"/>
      <c r="I74" s="200"/>
      <c r="J74" s="188"/>
    </row>
    <row r="75" spans="1:10" ht="27.6" x14ac:dyDescent="0.3">
      <c r="A75" s="13" t="s">
        <v>217</v>
      </c>
      <c r="B75" s="14" t="s">
        <v>217</v>
      </c>
      <c r="C75" s="8" t="s">
        <v>0</v>
      </c>
      <c r="D75" s="9" t="s">
        <v>218</v>
      </c>
      <c r="E75" s="26" t="s">
        <v>219</v>
      </c>
      <c r="F75" s="2" t="s">
        <v>331</v>
      </c>
      <c r="G75" s="28">
        <v>20</v>
      </c>
      <c r="H75" s="31">
        <v>2600</v>
      </c>
      <c r="I75" s="32">
        <f>'28'!I71</f>
        <v>17.337364287188031</v>
      </c>
      <c r="J75" s="12">
        <f>H75*I75</f>
        <v>45077.147146688883</v>
      </c>
    </row>
    <row r="76" spans="1:10" ht="37.5" customHeight="1" thickBot="1" x14ac:dyDescent="0.35">
      <c r="A76" s="171" t="s">
        <v>19</v>
      </c>
      <c r="B76" s="172"/>
      <c r="C76" s="172"/>
      <c r="D76" s="172"/>
      <c r="E76" s="172"/>
      <c r="F76" s="172"/>
      <c r="G76" s="33"/>
      <c r="H76" s="34"/>
      <c r="I76" s="34"/>
      <c r="J76" s="35">
        <f>SUM(J3:J75)</f>
        <v>1755794.815856864</v>
      </c>
    </row>
    <row r="77" spans="1:10" x14ac:dyDescent="0.3">
      <c r="B77" s="37" t="s">
        <v>329</v>
      </c>
      <c r="C77" s="37"/>
      <c r="I77" s="39"/>
    </row>
    <row r="78" spans="1:10" x14ac:dyDescent="0.3">
      <c r="H78" s="42"/>
      <c r="J78" s="36">
        <f>J76/5</f>
        <v>351158.96317137277</v>
      </c>
    </row>
    <row r="79" spans="1:10" ht="14.4" x14ac:dyDescent="0.3">
      <c r="D79" s="43"/>
      <c r="E79" s="37"/>
      <c r="F79" s="37"/>
      <c r="G79" s="44"/>
      <c r="H79" s="45"/>
      <c r="J79" s="36"/>
    </row>
    <row r="80" spans="1:10" ht="14.4" x14ac:dyDescent="0.3">
      <c r="E80" s="37"/>
      <c r="F80" s="37"/>
      <c r="G80" s="46"/>
      <c r="I80" s="47"/>
    </row>
    <row r="81" spans="4:10" ht="14.4" x14ac:dyDescent="0.3">
      <c r="I81" s="47"/>
      <c r="J81" s="40"/>
    </row>
    <row r="82" spans="4:10" ht="14.4" x14ac:dyDescent="0.3">
      <c r="I82" s="47"/>
      <c r="J82" s="40"/>
    </row>
    <row r="83" spans="4:10" ht="14.4" x14ac:dyDescent="0.3">
      <c r="D83" s="48"/>
      <c r="I83" s="47"/>
    </row>
    <row r="84" spans="4:10" ht="14.4" x14ac:dyDescent="0.3">
      <c r="F84" s="42"/>
      <c r="I84" s="47"/>
    </row>
    <row r="86" spans="4:10" x14ac:dyDescent="0.3">
      <c r="E86" s="42"/>
    </row>
    <row r="87" spans="4:10" x14ac:dyDescent="0.3">
      <c r="G87" s="45"/>
    </row>
    <row r="88" spans="4:10" x14ac:dyDescent="0.3">
      <c r="F88" s="49"/>
      <c r="G88" s="45"/>
      <c r="H88" s="50"/>
    </row>
    <row r="89" spans="4:10" x14ac:dyDescent="0.3">
      <c r="G89" s="45"/>
    </row>
    <row r="90" spans="4:10" x14ac:dyDescent="0.3">
      <c r="G90" s="45"/>
    </row>
    <row r="91" spans="4:10" x14ac:dyDescent="0.3">
      <c r="G91" s="45"/>
    </row>
    <row r="92" spans="4:10" x14ac:dyDescent="0.3">
      <c r="G92" s="45"/>
    </row>
    <row r="93" spans="4:10" x14ac:dyDescent="0.3">
      <c r="G93" s="45"/>
    </row>
    <row r="95" spans="4:10" x14ac:dyDescent="0.3">
      <c r="G95" s="45"/>
    </row>
    <row r="96" spans="4:10" x14ac:dyDescent="0.3">
      <c r="G96" s="45"/>
    </row>
    <row r="97" spans="7:7" x14ac:dyDescent="0.3">
      <c r="G97" s="45"/>
    </row>
    <row r="98" spans="7:7" x14ac:dyDescent="0.3">
      <c r="G98" s="45"/>
    </row>
    <row r="99" spans="7:7" x14ac:dyDescent="0.3">
      <c r="G99" s="45"/>
    </row>
    <row r="100" spans="7:7" x14ac:dyDescent="0.3">
      <c r="G100" s="45"/>
    </row>
    <row r="101" spans="7:7" x14ac:dyDescent="0.3">
      <c r="G101" s="45"/>
    </row>
  </sheetData>
  <mergeCells count="161">
    <mergeCell ref="F54:F56"/>
    <mergeCell ref="F57:F59"/>
    <mergeCell ref="F60:F62"/>
    <mergeCell ref="B66:B68"/>
    <mergeCell ref="B69:B71"/>
    <mergeCell ref="B72:B74"/>
    <mergeCell ref="J3:J4"/>
    <mergeCell ref="J1:J2"/>
    <mergeCell ref="J5:J6"/>
    <mergeCell ref="J8:J10"/>
    <mergeCell ref="J12:J14"/>
    <mergeCell ref="J15:J17"/>
    <mergeCell ref="J18:J19"/>
    <mergeCell ref="J20:J22"/>
    <mergeCell ref="J23:J24"/>
    <mergeCell ref="J72:J74"/>
    <mergeCell ref="J34:J36"/>
    <mergeCell ref="J37:J39"/>
    <mergeCell ref="J40:J42"/>
    <mergeCell ref="J43:J45"/>
    <mergeCell ref="J46:J48"/>
    <mergeCell ref="J49:J51"/>
    <mergeCell ref="J52:J53"/>
    <mergeCell ref="J54:J56"/>
    <mergeCell ref="I12:I14"/>
    <mergeCell ref="H15:H17"/>
    <mergeCell ref="I15:I17"/>
    <mergeCell ref="I18:I19"/>
    <mergeCell ref="H20:H22"/>
    <mergeCell ref="I20:I22"/>
    <mergeCell ref="B60:B62"/>
    <mergeCell ref="B43:B45"/>
    <mergeCell ref="B46:B48"/>
    <mergeCell ref="B49:B51"/>
    <mergeCell ref="B52:B53"/>
    <mergeCell ref="B54:B56"/>
    <mergeCell ref="B57:B59"/>
    <mergeCell ref="B12:B14"/>
    <mergeCell ref="B15:B17"/>
    <mergeCell ref="F28:F30"/>
    <mergeCell ref="F31:F33"/>
    <mergeCell ref="F34:F36"/>
    <mergeCell ref="B18:B19"/>
    <mergeCell ref="F37:F39"/>
    <mergeCell ref="F40:F42"/>
    <mergeCell ref="F43:F45"/>
    <mergeCell ref="F46:F48"/>
    <mergeCell ref="F49:F51"/>
    <mergeCell ref="I23:I24"/>
    <mergeCell ref="I25:I27"/>
    <mergeCell ref="I28:I30"/>
    <mergeCell ref="I46:I48"/>
    <mergeCell ref="H3:H4"/>
    <mergeCell ref="H5:H6"/>
    <mergeCell ref="H12:H14"/>
    <mergeCell ref="H18:H19"/>
    <mergeCell ref="H23:H24"/>
    <mergeCell ref="H25:H27"/>
    <mergeCell ref="H28:H30"/>
    <mergeCell ref="H31:H33"/>
    <mergeCell ref="H43:H45"/>
    <mergeCell ref="H37:H39"/>
    <mergeCell ref="H40:H42"/>
    <mergeCell ref="I31:I33"/>
    <mergeCell ref="I43:I45"/>
    <mergeCell ref="I37:I39"/>
    <mergeCell ref="I40:I42"/>
    <mergeCell ref="H34:H36"/>
    <mergeCell ref="I34:I36"/>
    <mergeCell ref="I5:I6"/>
    <mergeCell ref="H8:H10"/>
    <mergeCell ref="I8:I10"/>
    <mergeCell ref="F5:F6"/>
    <mergeCell ref="F8:F10"/>
    <mergeCell ref="F12:F14"/>
    <mergeCell ref="F15:F17"/>
    <mergeCell ref="F18:F19"/>
    <mergeCell ref="F20:F22"/>
    <mergeCell ref="B20:B22"/>
    <mergeCell ref="B37:B39"/>
    <mergeCell ref="B40:B42"/>
    <mergeCell ref="B23:B24"/>
    <mergeCell ref="B25:B27"/>
    <mergeCell ref="B28:B30"/>
    <mergeCell ref="B31:B33"/>
    <mergeCell ref="B34:B36"/>
    <mergeCell ref="F23:F24"/>
    <mergeCell ref="F25:F27"/>
    <mergeCell ref="B5:B6"/>
    <mergeCell ref="B8:B10"/>
    <mergeCell ref="H1:H2"/>
    <mergeCell ref="I1:I2"/>
    <mergeCell ref="B3:B4"/>
    <mergeCell ref="I3:I4"/>
    <mergeCell ref="B1:B2"/>
    <mergeCell ref="C1:C2"/>
    <mergeCell ref="D1:D2"/>
    <mergeCell ref="E1:E2"/>
    <mergeCell ref="F1:F2"/>
    <mergeCell ref="G1:G2"/>
    <mergeCell ref="F3:F4"/>
    <mergeCell ref="H72:H74"/>
    <mergeCell ref="I72:I74"/>
    <mergeCell ref="H63:H65"/>
    <mergeCell ref="I63:I65"/>
    <mergeCell ref="H66:H68"/>
    <mergeCell ref="I66:I68"/>
    <mergeCell ref="H57:H59"/>
    <mergeCell ref="I57:I59"/>
    <mergeCell ref="H60:H62"/>
    <mergeCell ref="I60:I62"/>
    <mergeCell ref="J25:J27"/>
    <mergeCell ref="J28:J30"/>
    <mergeCell ref="J31:J33"/>
    <mergeCell ref="H52:H53"/>
    <mergeCell ref="I52:I53"/>
    <mergeCell ref="H54:H56"/>
    <mergeCell ref="I54:I56"/>
    <mergeCell ref="H69:H71"/>
    <mergeCell ref="I69:I71"/>
    <mergeCell ref="H49:H51"/>
    <mergeCell ref="I49:I51"/>
    <mergeCell ref="H46:H48"/>
    <mergeCell ref="J60:J62"/>
    <mergeCell ref="J63:J65"/>
    <mergeCell ref="J66:J68"/>
    <mergeCell ref="J69:J71"/>
    <mergeCell ref="J57:J59"/>
    <mergeCell ref="A1:A2"/>
    <mergeCell ref="A3:A4"/>
    <mergeCell ref="A5:A6"/>
    <mergeCell ref="A8:A10"/>
    <mergeCell ref="A12:A14"/>
    <mergeCell ref="A15:A17"/>
    <mergeCell ref="A18:A19"/>
    <mergeCell ref="A20:A22"/>
    <mergeCell ref="A25:A27"/>
    <mergeCell ref="A54:A56"/>
    <mergeCell ref="A57:A59"/>
    <mergeCell ref="A60:A62"/>
    <mergeCell ref="A63:A65"/>
    <mergeCell ref="A66:A68"/>
    <mergeCell ref="A69:A71"/>
    <mergeCell ref="A72:A74"/>
    <mergeCell ref="A23:A24"/>
    <mergeCell ref="A76:F76"/>
    <mergeCell ref="A28:A30"/>
    <mergeCell ref="A31:A33"/>
    <mergeCell ref="A34:A36"/>
    <mergeCell ref="A37:A39"/>
    <mergeCell ref="A40:A42"/>
    <mergeCell ref="A43:A45"/>
    <mergeCell ref="A46:A48"/>
    <mergeCell ref="A49:A51"/>
    <mergeCell ref="A52:A53"/>
    <mergeCell ref="B63:B65"/>
    <mergeCell ref="F63:F65"/>
    <mergeCell ref="F66:F68"/>
    <mergeCell ref="F69:F71"/>
    <mergeCell ref="F72:F74"/>
    <mergeCell ref="F52:F53"/>
  </mergeCells>
  <phoneticPr fontId="33" type="noConversion"/>
  <conditionalFormatting sqref="A5:A58 A59:D75">
    <cfRule type="expression" priority="1" stopIfTrue="1">
      <formula>"n&gt;0"</formula>
    </cfRule>
  </conditionalFormatting>
  <conditionalFormatting sqref="B41:D58">
    <cfRule type="expression" priority="5" stopIfTrue="1">
      <formula>"n&gt;0"</formula>
    </cfRule>
  </conditionalFormatting>
  <conditionalFormatting sqref="B3:E40">
    <cfRule type="expression" priority="4" stopIfTrue="1">
      <formula>"n&gt;0"</formula>
    </cfRule>
  </conditionalFormatting>
  <conditionalFormatting sqref="E41:E75">
    <cfRule type="expression" priority="2" stopIfTrue="1">
      <formula>"n&gt;0"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60" verticalDpi="360" r:id="rId1"/>
  <ignoredErrors>
    <ignoredError sqref="A3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I74"/>
  <sheetViews>
    <sheetView topLeftCell="A27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281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48.66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973.19999999999993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973.19999999999993</v>
      </c>
      <c r="G36" s="68">
        <f>I34</f>
        <v>7289.7761520000004</v>
      </c>
      <c r="H36" s="73">
        <f>G36/F36</f>
        <v>7.4905221454993844</v>
      </c>
      <c r="I36" s="97">
        <f>H36</f>
        <v>7.4905221454993844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973.19999999999993</v>
      </c>
      <c r="G41" s="73">
        <f>H40</f>
        <v>1.5125</v>
      </c>
      <c r="H41" s="68">
        <f>F41*G41</f>
        <v>1471.9649999999999</v>
      </c>
      <c r="I41" s="68">
        <f>H41</f>
        <v>1471.9649999999999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973.19999999999993</v>
      </c>
      <c r="G47" s="103">
        <f>G46</f>
        <v>6.5549999999999997E-2</v>
      </c>
      <c r="H47" s="68">
        <f>F47*G47</f>
        <v>63.793259999999989</v>
      </c>
      <c r="I47" s="73">
        <f>H47</f>
        <v>63.793259999999989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973.19999999999993</v>
      </c>
      <c r="G51" s="68">
        <f>H50</f>
        <v>0.30953159999999996</v>
      </c>
      <c r="H51" s="68">
        <f>F51*G51</f>
        <v>301.23615311999993</v>
      </c>
      <c r="I51" s="68">
        <f>H51</f>
        <v>301.23615311999993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973.19999999999993</v>
      </c>
      <c r="G54" s="68">
        <f>H53</f>
        <v>1.2375</v>
      </c>
      <c r="H54" s="68">
        <f>F54*G54</f>
        <v>1204.335</v>
      </c>
      <c r="I54" s="73">
        <f>H54</f>
        <v>1204.335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973.19999999999993</v>
      </c>
      <c r="G57" s="111">
        <f>H56</f>
        <v>0.34</v>
      </c>
      <c r="H57" s="114">
        <f>F57*G57</f>
        <v>330.88799999999998</v>
      </c>
      <c r="I57" s="114">
        <f>H57</f>
        <v>330.88799999999998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3372.2174131199999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973.19999999999993</v>
      </c>
      <c r="G60" s="68">
        <f>I58</f>
        <v>3372.2174131199999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7.4905221454993844</v>
      </c>
      <c r="H64" s="97">
        <f>I60</f>
        <v>3.4650816</v>
      </c>
      <c r="I64" s="97">
        <f>SUM(G64:H64)</f>
        <v>10.955603745499385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10.955603745499385</v>
      </c>
      <c r="H68" s="125">
        <f>G68*F68</f>
        <v>2.4102328240098645</v>
      </c>
      <c r="I68" s="126">
        <f>H68</f>
        <v>2.4102328240098645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13.365836569509248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2:I74"/>
  <sheetViews>
    <sheetView topLeftCell="A27" workbookViewId="0">
      <selection activeCell="G50" sqref="G50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301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334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323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49.24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984.80000000000007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272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103730</v>
      </c>
      <c r="H17" s="75">
        <f>G17</f>
        <v>103730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25932.5</v>
      </c>
      <c r="H18" s="75">
        <f>G18</f>
        <v>25932.5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77797.5</v>
      </c>
      <c r="H19" s="75">
        <f>G19</f>
        <v>77797.5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11669.625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972.46875</v>
      </c>
      <c r="H21" s="75">
        <f>G21</f>
        <v>972.46875</v>
      </c>
      <c r="I21" s="68">
        <f>H21</f>
        <v>972.46875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475.42916666666667</v>
      </c>
      <c r="H26" s="73">
        <f>G26</f>
        <v>475.42916666666667</v>
      </c>
      <c r="I26" s="73">
        <f>H26</f>
        <v>475.42916666666667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H17*3%</f>
        <v>3111.9</v>
      </c>
      <c r="H28" s="90">
        <f>G28</f>
        <v>3111.9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303</v>
      </c>
      <c r="C31" s="65"/>
      <c r="D31" s="66"/>
      <c r="E31" s="63" t="s">
        <v>55</v>
      </c>
      <c r="F31" s="63">
        <v>1</v>
      </c>
      <c r="G31" s="90">
        <f>G17*5%</f>
        <v>5186.5</v>
      </c>
      <c r="H31" s="90">
        <f>G31</f>
        <v>5186.5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8398.66</v>
      </c>
      <c r="H32" s="91">
        <f>G32/12</f>
        <v>699.88833333333332</v>
      </c>
      <c r="I32" s="73">
        <f>H32</f>
        <v>699.88833333333332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6576.082402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984.80000000000007</v>
      </c>
      <c r="G36" s="68">
        <f>I34</f>
        <v>6576.082402</v>
      </c>
      <c r="H36" s="73">
        <f>G36/F36</f>
        <v>6.677581642973192</v>
      </c>
      <c r="I36" s="97">
        <f>H36</f>
        <v>6.677581642973192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9</v>
      </c>
      <c r="G40" s="103">
        <v>6.05</v>
      </c>
      <c r="H40" s="73">
        <f>G40/F40</f>
        <v>0.67222222222222217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984.80000000000007</v>
      </c>
      <c r="G41" s="73">
        <f>H40</f>
        <v>0.67222222222222217</v>
      </c>
      <c r="H41" s="68">
        <f>F41*G41</f>
        <v>662.0044444444444</v>
      </c>
      <c r="I41" s="68">
        <f>H41</f>
        <v>662.0044444444444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5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1.7250000000000001E-2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984.80000000000007</v>
      </c>
      <c r="G47" s="103">
        <f>G46</f>
        <v>1.7250000000000001E-2</v>
      </c>
      <c r="H47" s="68">
        <f>F47*G47</f>
        <v>16.987800000000004</v>
      </c>
      <c r="I47" s="73">
        <f>H47</f>
        <v>16.987800000000004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4</v>
      </c>
      <c r="G49" s="68">
        <v>920.34</v>
      </c>
      <c r="H49" s="68">
        <f>F49*G49</f>
        <v>3681.36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3681.36</v>
      </c>
      <c r="H50" s="68">
        <f>G50/F50</f>
        <v>7.3627200000000004E-2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984.80000000000007</v>
      </c>
      <c r="G51" s="68">
        <f>H50</f>
        <v>7.3627200000000004E-2</v>
      </c>
      <c r="H51" s="68">
        <f>F51*G51</f>
        <v>72.508066560000003</v>
      </c>
      <c r="I51" s="68">
        <f>H51</f>
        <v>72.508066560000003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3.2500000000000001E-2</v>
      </c>
      <c r="G53" s="68">
        <f>(H17)*F53/5000</f>
        <v>0.67424499999999998</v>
      </c>
      <c r="H53" s="68">
        <f>G53</f>
        <v>0.67424499999999998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984.80000000000007</v>
      </c>
      <c r="G54" s="68">
        <f>H53</f>
        <v>0.67424499999999998</v>
      </c>
      <c r="H54" s="68">
        <f>F54*G54</f>
        <v>663.99647600000003</v>
      </c>
      <c r="I54" s="73">
        <f>H54</f>
        <v>663.99647600000003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60</v>
      </c>
      <c r="H56" s="111">
        <f>G56/500</f>
        <v>0.12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984.80000000000007</v>
      </c>
      <c r="G57" s="111">
        <f>H56</f>
        <v>0.12</v>
      </c>
      <c r="H57" s="114">
        <f>F57*G57</f>
        <v>118.176</v>
      </c>
      <c r="I57" s="114">
        <f>H57</f>
        <v>118.176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1533.6727870044442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984.80000000000007</v>
      </c>
      <c r="G60" s="68">
        <f>I58</f>
        <v>1533.6727870044442</v>
      </c>
      <c r="H60" s="73">
        <f>G60/F60</f>
        <v>1.5573444222222219</v>
      </c>
      <c r="I60" s="97">
        <f>H60</f>
        <v>1.5573444222222219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6.677581642973192</v>
      </c>
      <c r="H64" s="97">
        <f>I60</f>
        <v>1.5573444222222219</v>
      </c>
      <c r="I64" s="97">
        <f>SUM(G64:H64)</f>
        <v>8.2349260651954133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8.2349260651954133</v>
      </c>
      <c r="H68" s="125">
        <f>G68*F68</f>
        <v>1.811683734342991</v>
      </c>
      <c r="I68" s="126">
        <f>H68</f>
        <v>1.811683734342991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10.046609799538404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A70:I70"/>
    <mergeCell ref="B71:H71"/>
    <mergeCell ref="A62:H62"/>
    <mergeCell ref="B63:F63"/>
    <mergeCell ref="B64:F64"/>
    <mergeCell ref="A66:D66"/>
    <mergeCell ref="B67:D67"/>
    <mergeCell ref="B68:D68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16:D16"/>
    <mergeCell ref="A3:I3"/>
    <mergeCell ref="A5:I5"/>
    <mergeCell ref="A12:I12"/>
    <mergeCell ref="B13:D13"/>
    <mergeCell ref="B14:D14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72"/>
  <sheetViews>
    <sheetView topLeftCell="A24" workbookViewId="0">
      <selection activeCell="G47" sqref="G47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1" spans="1:9" x14ac:dyDescent="0.3">
      <c r="A1" s="242" t="s">
        <v>283</v>
      </c>
      <c r="B1" s="242"/>
      <c r="C1" s="242"/>
      <c r="D1" s="242"/>
      <c r="E1" s="242"/>
      <c r="F1" s="242"/>
      <c r="G1" s="242"/>
      <c r="H1" s="242"/>
      <c r="I1" s="242"/>
    </row>
    <row r="2" spans="1:9" ht="15" thickBot="1" x14ac:dyDescent="0.35">
      <c r="A2" s="51"/>
      <c r="D2" s="47"/>
    </row>
    <row r="3" spans="1:9" x14ac:dyDescent="0.3">
      <c r="A3" s="243" t="s">
        <v>333</v>
      </c>
      <c r="B3" s="244"/>
      <c r="C3" s="244"/>
      <c r="D3" s="244"/>
      <c r="E3" s="244"/>
      <c r="F3" s="244"/>
      <c r="G3" s="244"/>
      <c r="H3" s="244"/>
      <c r="I3" s="245"/>
    </row>
    <row r="4" spans="1:9" x14ac:dyDescent="0.3">
      <c r="A4" s="52" t="s">
        <v>313</v>
      </c>
      <c r="B4" s="53"/>
      <c r="C4" s="53"/>
      <c r="D4" s="53"/>
      <c r="E4" s="53"/>
      <c r="F4" s="53"/>
      <c r="G4" s="53"/>
      <c r="H4" s="53"/>
      <c r="I4" s="54"/>
    </row>
    <row r="5" spans="1:9" x14ac:dyDescent="0.3">
      <c r="A5" s="52" t="s">
        <v>9</v>
      </c>
      <c r="B5" s="53"/>
      <c r="C5" s="53"/>
      <c r="D5" s="53"/>
      <c r="E5" s="53"/>
      <c r="F5" s="53"/>
      <c r="G5" s="53"/>
      <c r="H5" s="53"/>
      <c r="I5" s="54"/>
    </row>
    <row r="6" spans="1:9" x14ac:dyDescent="0.3">
      <c r="A6" s="52" t="s">
        <v>10</v>
      </c>
      <c r="B6" s="53"/>
      <c r="C6" s="53"/>
      <c r="D6" s="53"/>
      <c r="E6" s="55">
        <v>38.979999999999997</v>
      </c>
      <c r="F6" s="53"/>
      <c r="G6" s="53"/>
      <c r="H6" s="53"/>
      <c r="I6" s="54"/>
    </row>
    <row r="7" spans="1:9" x14ac:dyDescent="0.3">
      <c r="A7" s="56" t="s">
        <v>11</v>
      </c>
      <c r="D7" s="47"/>
      <c r="E7" s="57">
        <f>E6*20</f>
        <v>779.59999999999991</v>
      </c>
      <c r="I7" s="58"/>
    </row>
    <row r="8" spans="1:9" ht="15" thickBot="1" x14ac:dyDescent="0.35">
      <c r="A8" s="59" t="s">
        <v>12</v>
      </c>
      <c r="B8" s="60"/>
      <c r="C8" s="60"/>
      <c r="D8" s="60"/>
      <c r="E8" s="61" t="s">
        <v>280</v>
      </c>
      <c r="F8" s="60"/>
      <c r="G8" s="60"/>
      <c r="H8" s="60"/>
      <c r="I8" s="62"/>
    </row>
    <row r="9" spans="1:9" x14ac:dyDescent="0.3">
      <c r="A9" s="51"/>
      <c r="D9" s="47"/>
    </row>
    <row r="10" spans="1:9" x14ac:dyDescent="0.3">
      <c r="A10" s="246" t="s">
        <v>13</v>
      </c>
      <c r="B10" s="246"/>
      <c r="C10" s="246"/>
      <c r="D10" s="246"/>
      <c r="E10" s="246"/>
      <c r="F10" s="246"/>
      <c r="G10" s="246"/>
      <c r="H10" s="246"/>
      <c r="I10" s="246"/>
    </row>
    <row r="11" spans="1:9" x14ac:dyDescent="0.3">
      <c r="A11" s="63" t="s">
        <v>4</v>
      </c>
      <c r="B11" s="239" t="s">
        <v>14</v>
      </c>
      <c r="C11" s="240"/>
      <c r="D11" s="241"/>
      <c r="E11" s="63" t="s">
        <v>15</v>
      </c>
      <c r="F11" s="63" t="s">
        <v>16</v>
      </c>
      <c r="G11" s="63" t="s">
        <v>17</v>
      </c>
      <c r="H11" s="63" t="s">
        <v>18</v>
      </c>
      <c r="I11" s="67" t="s">
        <v>19</v>
      </c>
    </row>
    <row r="12" spans="1:9" x14ac:dyDescent="0.3">
      <c r="A12" s="68" t="s">
        <v>20</v>
      </c>
      <c r="B12" s="247" t="s">
        <v>21</v>
      </c>
      <c r="C12" s="248"/>
      <c r="D12" s="249"/>
      <c r="E12" s="68" t="s">
        <v>22</v>
      </c>
      <c r="F12" s="68">
        <v>1</v>
      </c>
      <c r="G12" s="68">
        <v>2624.02</v>
      </c>
      <c r="H12" s="72">
        <f>G12</f>
        <v>2624.02</v>
      </c>
      <c r="I12" s="68">
        <f>G12</f>
        <v>2624.02</v>
      </c>
    </row>
    <row r="13" spans="1:9" x14ac:dyDescent="0.3">
      <c r="A13" s="68" t="s">
        <v>23</v>
      </c>
      <c r="B13" s="69" t="s">
        <v>271</v>
      </c>
      <c r="C13" s="70"/>
      <c r="D13" s="71"/>
      <c r="E13" s="68" t="s">
        <v>22</v>
      </c>
      <c r="F13" s="68">
        <v>1</v>
      </c>
      <c r="G13" s="68">
        <f>G12*68.76%</f>
        <v>1804.2761520000001</v>
      </c>
      <c r="H13" s="72">
        <f>G13</f>
        <v>1804.2761520000001</v>
      </c>
      <c r="I13" s="68">
        <f>H13</f>
        <v>1804.2761520000001</v>
      </c>
    </row>
    <row r="14" spans="1:9" x14ac:dyDescent="0.3">
      <c r="A14" s="63" t="s">
        <v>5</v>
      </c>
      <c r="B14" s="239" t="s">
        <v>322</v>
      </c>
      <c r="C14" s="240"/>
      <c r="D14" s="241"/>
      <c r="E14" s="63" t="s">
        <v>15</v>
      </c>
      <c r="F14" s="63" t="s">
        <v>16</v>
      </c>
      <c r="G14" s="63" t="s">
        <v>17</v>
      </c>
      <c r="H14" s="63" t="s">
        <v>18</v>
      </c>
      <c r="I14" s="73" t="s">
        <v>19</v>
      </c>
    </row>
    <row r="15" spans="1:9" x14ac:dyDescent="0.3">
      <c r="A15" s="63" t="s">
        <v>25</v>
      </c>
      <c r="B15" s="239" t="s">
        <v>26</v>
      </c>
      <c r="C15" s="240"/>
      <c r="D15" s="241"/>
      <c r="E15" s="63" t="s">
        <v>27</v>
      </c>
      <c r="F15" s="63">
        <v>1</v>
      </c>
      <c r="G15" s="74">
        <v>165000</v>
      </c>
      <c r="H15" s="75">
        <f>G15</f>
        <v>165000</v>
      </c>
      <c r="I15" s="76"/>
    </row>
    <row r="16" spans="1:9" x14ac:dyDescent="0.3">
      <c r="A16" s="63" t="s">
        <v>28</v>
      </c>
      <c r="B16" s="239" t="s">
        <v>29</v>
      </c>
      <c r="C16" s="240"/>
      <c r="D16" s="241"/>
      <c r="E16" s="63" t="s">
        <v>30</v>
      </c>
      <c r="F16" s="63">
        <v>0.25</v>
      </c>
      <c r="G16" s="74">
        <f>F16*H15</f>
        <v>41250</v>
      </c>
      <c r="H16" s="75">
        <f>G16</f>
        <v>41250</v>
      </c>
      <c r="I16" s="77"/>
    </row>
    <row r="17" spans="1:9" x14ac:dyDescent="0.3">
      <c r="A17" s="63" t="s">
        <v>31</v>
      </c>
      <c r="B17" s="239" t="s">
        <v>32</v>
      </c>
      <c r="C17" s="240"/>
      <c r="D17" s="241"/>
      <c r="E17" s="63" t="s">
        <v>30</v>
      </c>
      <c r="F17" s="73">
        <v>1</v>
      </c>
      <c r="G17" s="78">
        <f>G15-G16</f>
        <v>123750</v>
      </c>
      <c r="H17" s="75">
        <f>G17</f>
        <v>123750</v>
      </c>
      <c r="I17" s="77"/>
    </row>
    <row r="18" spans="1:9" x14ac:dyDescent="0.3">
      <c r="A18" s="79" t="s">
        <v>33</v>
      </c>
      <c r="B18" s="239" t="s">
        <v>34</v>
      </c>
      <c r="C18" s="240"/>
      <c r="D18" s="241"/>
      <c r="E18" s="63" t="s">
        <v>35</v>
      </c>
      <c r="F18" s="63">
        <v>15</v>
      </c>
      <c r="G18" s="80">
        <f>G17*15%</f>
        <v>18562.5</v>
      </c>
      <c r="H18" s="75"/>
      <c r="I18" s="77"/>
    </row>
    <row r="19" spans="1:9" x14ac:dyDescent="0.3">
      <c r="A19" s="63" t="s">
        <v>36</v>
      </c>
      <c r="B19" s="239" t="s">
        <v>37</v>
      </c>
      <c r="C19" s="240"/>
      <c r="D19" s="241"/>
      <c r="E19" s="63" t="s">
        <v>22</v>
      </c>
      <c r="F19" s="63">
        <v>1</v>
      </c>
      <c r="G19" s="81">
        <f>G18/12</f>
        <v>1546.875</v>
      </c>
      <c r="H19" s="75">
        <f>G19</f>
        <v>1546.875</v>
      </c>
      <c r="I19" s="68">
        <f>H19</f>
        <v>1546.875</v>
      </c>
    </row>
    <row r="20" spans="1:9" x14ac:dyDescent="0.3">
      <c r="A20" s="63" t="s">
        <v>6</v>
      </c>
      <c r="B20" s="239" t="s">
        <v>38</v>
      </c>
      <c r="C20" s="240"/>
      <c r="D20" s="241"/>
      <c r="E20" s="63" t="s">
        <v>15</v>
      </c>
      <c r="F20" s="63" t="s">
        <v>16</v>
      </c>
      <c r="G20" s="63" t="s">
        <v>17</v>
      </c>
      <c r="H20" s="63" t="s">
        <v>18</v>
      </c>
      <c r="I20" s="73" t="s">
        <v>19</v>
      </c>
    </row>
    <row r="21" spans="1:9" x14ac:dyDescent="0.3">
      <c r="A21" s="63" t="s">
        <v>39</v>
      </c>
      <c r="B21" s="64" t="s">
        <v>325</v>
      </c>
      <c r="C21" s="65"/>
      <c r="D21" s="66"/>
      <c r="E21" s="63" t="s">
        <v>35</v>
      </c>
      <c r="F21" s="110">
        <v>5.5E-2</v>
      </c>
      <c r="G21" s="63"/>
      <c r="H21" s="82"/>
      <c r="I21" s="83"/>
    </row>
    <row r="22" spans="1:9" x14ac:dyDescent="0.3">
      <c r="A22" s="63" t="s">
        <v>40</v>
      </c>
      <c r="B22" s="64" t="s">
        <v>41</v>
      </c>
      <c r="C22" s="65"/>
      <c r="D22" s="66"/>
      <c r="E22" s="63" t="s">
        <v>42</v>
      </c>
      <c r="F22" s="84">
        <v>5</v>
      </c>
      <c r="G22" s="63"/>
      <c r="H22" s="82"/>
      <c r="I22" s="85"/>
    </row>
    <row r="23" spans="1:9" x14ac:dyDescent="0.3">
      <c r="A23" s="63" t="s">
        <v>43</v>
      </c>
      <c r="B23" s="239" t="s">
        <v>44</v>
      </c>
      <c r="C23" s="240"/>
      <c r="D23" s="241"/>
      <c r="E23" s="63" t="s">
        <v>35</v>
      </c>
      <c r="F23" s="63">
        <f>F21/12</f>
        <v>4.5833333333333334E-3</v>
      </c>
      <c r="G23" s="86"/>
      <c r="H23" s="87"/>
      <c r="I23" s="88"/>
    </row>
    <row r="24" spans="1:9" x14ac:dyDescent="0.3">
      <c r="A24" s="63" t="s">
        <v>45</v>
      </c>
      <c r="B24" s="239" t="s">
        <v>46</v>
      </c>
      <c r="C24" s="240"/>
      <c r="D24" s="241"/>
      <c r="E24" s="63" t="s">
        <v>22</v>
      </c>
      <c r="F24" s="63">
        <v>1</v>
      </c>
      <c r="G24" s="89">
        <f>(F23*H15)</f>
        <v>756.25</v>
      </c>
      <c r="H24" s="73">
        <f>G24</f>
        <v>756.25</v>
      </c>
      <c r="I24" s="73">
        <f>H24</f>
        <v>756.25</v>
      </c>
    </row>
    <row r="25" spans="1:9" x14ac:dyDescent="0.3">
      <c r="A25" s="63" t="s">
        <v>47</v>
      </c>
      <c r="B25" s="239" t="s">
        <v>48</v>
      </c>
      <c r="C25" s="240"/>
      <c r="D25" s="241"/>
      <c r="E25" s="63" t="s">
        <v>15</v>
      </c>
      <c r="F25" s="63" t="s">
        <v>16</v>
      </c>
      <c r="G25" s="63" t="s">
        <v>17</v>
      </c>
      <c r="H25" s="63" t="s">
        <v>18</v>
      </c>
      <c r="I25" s="73" t="s">
        <v>19</v>
      </c>
    </row>
    <row r="26" spans="1:9" x14ac:dyDescent="0.3">
      <c r="A26" s="63" t="s">
        <v>49</v>
      </c>
      <c r="B26" s="239" t="s">
        <v>50</v>
      </c>
      <c r="C26" s="240"/>
      <c r="D26" s="241"/>
      <c r="E26" s="63" t="s">
        <v>15</v>
      </c>
      <c r="F26" s="63">
        <v>1</v>
      </c>
      <c r="G26" s="90">
        <f>H15*1%</f>
        <v>1650</v>
      </c>
      <c r="H26" s="90">
        <f>G26</f>
        <v>1650</v>
      </c>
      <c r="I26" s="83"/>
    </row>
    <row r="27" spans="1:9" x14ac:dyDescent="0.3">
      <c r="A27" s="63" t="s">
        <v>51</v>
      </c>
      <c r="B27" s="64" t="s">
        <v>52</v>
      </c>
      <c r="C27" s="65"/>
      <c r="D27" s="66"/>
      <c r="E27" s="63" t="s">
        <v>15</v>
      </c>
      <c r="F27" s="63">
        <v>1</v>
      </c>
      <c r="G27" s="90">
        <v>100.26</v>
      </c>
      <c r="H27" s="90">
        <f>G27</f>
        <v>100.26</v>
      </c>
      <c r="I27" s="85"/>
    </row>
    <row r="28" spans="1:9" x14ac:dyDescent="0.3">
      <c r="A28" s="63" t="s">
        <v>51</v>
      </c>
      <c r="B28" s="239" t="s">
        <v>53</v>
      </c>
      <c r="C28" s="240"/>
      <c r="D28" s="241"/>
      <c r="E28" s="63" t="s">
        <v>15</v>
      </c>
      <c r="F28" s="63">
        <v>1</v>
      </c>
      <c r="G28" s="90">
        <v>0</v>
      </c>
      <c r="H28" s="90">
        <f>G28</f>
        <v>0</v>
      </c>
      <c r="I28" s="88"/>
    </row>
    <row r="29" spans="1:9" x14ac:dyDescent="0.3">
      <c r="A29" s="63" t="s">
        <v>54</v>
      </c>
      <c r="B29" s="64" t="s">
        <v>273</v>
      </c>
      <c r="C29" s="65"/>
      <c r="D29" s="66"/>
      <c r="E29" s="63" t="s">
        <v>55</v>
      </c>
      <c r="F29" s="63">
        <v>1</v>
      </c>
      <c r="G29" s="90">
        <f>G15*3%</f>
        <v>4950</v>
      </c>
      <c r="H29" s="90">
        <f>G29</f>
        <v>4950</v>
      </c>
      <c r="I29" s="88"/>
    </row>
    <row r="30" spans="1:9" x14ac:dyDescent="0.3">
      <c r="A30" s="63" t="s">
        <v>56</v>
      </c>
      <c r="B30" s="239" t="s">
        <v>57</v>
      </c>
      <c r="C30" s="240"/>
      <c r="D30" s="241"/>
      <c r="E30" s="63" t="s">
        <v>55</v>
      </c>
      <c r="F30" s="63">
        <v>1</v>
      </c>
      <c r="G30" s="67">
        <f>H26+H28+H29+H27</f>
        <v>6700.26</v>
      </c>
      <c r="H30" s="91">
        <f>G30/12</f>
        <v>558.35500000000002</v>
      </c>
      <c r="I30" s="73">
        <f>H30</f>
        <v>558.35500000000002</v>
      </c>
    </row>
    <row r="31" spans="1:9" x14ac:dyDescent="0.3">
      <c r="A31" s="63" t="s">
        <v>58</v>
      </c>
      <c r="B31" s="64" t="s">
        <v>59</v>
      </c>
      <c r="C31" s="65"/>
      <c r="D31" s="66"/>
      <c r="E31" s="63" t="s">
        <v>15</v>
      </c>
      <c r="F31" s="63">
        <v>1</v>
      </c>
      <c r="G31" s="90"/>
      <c r="H31" s="90"/>
      <c r="I31" s="88">
        <f>H31</f>
        <v>0</v>
      </c>
    </row>
    <row r="32" spans="1:9" x14ac:dyDescent="0.3">
      <c r="A32" s="92" t="s">
        <v>60</v>
      </c>
      <c r="B32" s="251" t="s">
        <v>61</v>
      </c>
      <c r="C32" s="252"/>
      <c r="D32" s="252"/>
      <c r="E32" s="252"/>
      <c r="F32" s="252"/>
      <c r="G32" s="252"/>
      <c r="H32" s="253"/>
      <c r="I32" s="93">
        <f>I12+I19+I24+I30+I13+H31</f>
        <v>7289.7761520000004</v>
      </c>
    </row>
    <row r="33" spans="1:9" x14ac:dyDescent="0.3">
      <c r="A33" s="94" t="s">
        <v>62</v>
      </c>
      <c r="B33" s="95" t="s">
        <v>63</v>
      </c>
      <c r="C33" s="95"/>
      <c r="D33" s="95"/>
      <c r="E33" s="63" t="s">
        <v>15</v>
      </c>
      <c r="F33" s="63" t="s">
        <v>16</v>
      </c>
      <c r="G33" s="63" t="s">
        <v>17</v>
      </c>
      <c r="H33" s="63" t="s">
        <v>18</v>
      </c>
      <c r="I33" s="73" t="s">
        <v>19</v>
      </c>
    </row>
    <row r="34" spans="1:9" x14ac:dyDescent="0.3">
      <c r="A34" s="63" t="s">
        <v>64</v>
      </c>
      <c r="B34" s="250" t="s">
        <v>65</v>
      </c>
      <c r="C34" s="250"/>
      <c r="D34" s="250"/>
      <c r="E34" s="63" t="s">
        <v>66</v>
      </c>
      <c r="F34" s="96">
        <f>E7</f>
        <v>779.59999999999991</v>
      </c>
      <c r="G34" s="68">
        <f>I32</f>
        <v>7289.7761520000004</v>
      </c>
      <c r="H34" s="73">
        <f>G34/F34</f>
        <v>9.3506620728578778</v>
      </c>
      <c r="I34" s="97">
        <f>H34</f>
        <v>9.3506620728578778</v>
      </c>
    </row>
    <row r="35" spans="1:9" x14ac:dyDescent="0.3">
      <c r="A35" s="79"/>
      <c r="B35" s="98"/>
      <c r="C35" s="98"/>
      <c r="D35" s="98"/>
      <c r="E35" s="79"/>
      <c r="F35" s="79"/>
      <c r="G35" s="99"/>
      <c r="H35" s="100"/>
      <c r="I35" s="101"/>
    </row>
    <row r="36" spans="1:9" x14ac:dyDescent="0.3">
      <c r="A36" s="246" t="s">
        <v>67</v>
      </c>
      <c r="B36" s="246"/>
      <c r="C36" s="246"/>
      <c r="D36" s="246"/>
      <c r="E36" s="246"/>
      <c r="F36" s="246"/>
      <c r="G36" s="246"/>
      <c r="H36" s="246"/>
      <c r="I36" s="246"/>
    </row>
    <row r="37" spans="1:9" x14ac:dyDescent="0.3">
      <c r="A37" s="63" t="s">
        <v>7</v>
      </c>
      <c r="B37" s="239" t="s">
        <v>68</v>
      </c>
      <c r="C37" s="240"/>
      <c r="D37" s="241"/>
      <c r="E37" s="63" t="s">
        <v>15</v>
      </c>
      <c r="F37" s="63" t="s">
        <v>16</v>
      </c>
      <c r="G37" s="63" t="s">
        <v>17</v>
      </c>
      <c r="H37" s="63" t="s">
        <v>18</v>
      </c>
      <c r="I37" s="102" t="s">
        <v>19</v>
      </c>
    </row>
    <row r="38" spans="1:9" x14ac:dyDescent="0.3">
      <c r="A38" s="63" t="s">
        <v>69</v>
      </c>
      <c r="B38" s="239" t="s">
        <v>70</v>
      </c>
      <c r="C38" s="240"/>
      <c r="D38" s="241"/>
      <c r="E38" s="63" t="s">
        <v>71</v>
      </c>
      <c r="F38" s="63">
        <v>4</v>
      </c>
      <c r="G38" s="103">
        <v>6.05</v>
      </c>
      <c r="H38" s="73">
        <f>G38/F38</f>
        <v>1.5125</v>
      </c>
      <c r="I38" s="104"/>
    </row>
    <row r="39" spans="1:9" x14ac:dyDescent="0.3">
      <c r="A39" s="63" t="s">
        <v>72</v>
      </c>
      <c r="B39" s="239" t="s">
        <v>73</v>
      </c>
      <c r="C39" s="240"/>
      <c r="D39" s="241"/>
      <c r="E39" s="63" t="s">
        <v>74</v>
      </c>
      <c r="F39" s="105">
        <f>E7</f>
        <v>779.59999999999991</v>
      </c>
      <c r="G39" s="73">
        <f>H38</f>
        <v>1.5125</v>
      </c>
      <c r="H39" s="68">
        <f>F39*G39</f>
        <v>1179.1449999999998</v>
      </c>
      <c r="I39" s="68">
        <f>H39</f>
        <v>1179.1449999999998</v>
      </c>
    </row>
    <row r="40" spans="1:9" x14ac:dyDescent="0.3">
      <c r="A40" s="63" t="s">
        <v>75</v>
      </c>
      <c r="B40" s="250" t="s">
        <v>76</v>
      </c>
      <c r="C40" s="250"/>
      <c r="D40" s="250"/>
      <c r="E40" s="63" t="s">
        <v>15</v>
      </c>
      <c r="F40" s="63" t="s">
        <v>16</v>
      </c>
      <c r="G40" s="63" t="s">
        <v>17</v>
      </c>
      <c r="H40" s="63" t="s">
        <v>18</v>
      </c>
      <c r="I40" s="102" t="s">
        <v>19</v>
      </c>
    </row>
    <row r="41" spans="1:9" x14ac:dyDescent="0.3">
      <c r="A41" s="63" t="s">
        <v>77</v>
      </c>
      <c r="B41" s="250" t="s">
        <v>78</v>
      </c>
      <c r="C41" s="250"/>
      <c r="D41" s="250"/>
      <c r="E41" s="63" t="s">
        <v>79</v>
      </c>
      <c r="F41" s="106">
        <v>1</v>
      </c>
      <c r="G41" s="73">
        <v>34.5</v>
      </c>
      <c r="H41" s="68"/>
      <c r="I41" s="73"/>
    </row>
    <row r="42" spans="1:9" x14ac:dyDescent="0.3">
      <c r="A42" s="63" t="s">
        <v>80</v>
      </c>
      <c r="B42" s="250" t="s">
        <v>81</v>
      </c>
      <c r="C42" s="250"/>
      <c r="D42" s="250"/>
      <c r="E42" s="63" t="s">
        <v>2</v>
      </c>
      <c r="F42" s="106">
        <v>10000</v>
      </c>
      <c r="G42" s="73"/>
      <c r="H42" s="68"/>
      <c r="I42" s="73"/>
    </row>
    <row r="43" spans="1:9" x14ac:dyDescent="0.3">
      <c r="A43" s="63" t="s">
        <v>82</v>
      </c>
      <c r="B43" s="250" t="s">
        <v>83</v>
      </c>
      <c r="C43" s="250"/>
      <c r="D43" s="250"/>
      <c r="E43" s="63" t="s">
        <v>79</v>
      </c>
      <c r="F43" s="107">
        <v>19</v>
      </c>
      <c r="G43" s="73"/>
      <c r="H43" s="68"/>
      <c r="I43" s="73"/>
    </row>
    <row r="44" spans="1:9" x14ac:dyDescent="0.3">
      <c r="A44" s="63" t="s">
        <v>84</v>
      </c>
      <c r="B44" s="250" t="s">
        <v>85</v>
      </c>
      <c r="C44" s="250"/>
      <c r="D44" s="250"/>
      <c r="E44" s="63" t="s">
        <v>66</v>
      </c>
      <c r="F44" s="106">
        <v>1</v>
      </c>
      <c r="G44" s="103">
        <f>F43*G41/F42</f>
        <v>6.5549999999999997E-2</v>
      </c>
      <c r="H44" s="68"/>
      <c r="I44" s="73"/>
    </row>
    <row r="45" spans="1:9" x14ac:dyDescent="0.3">
      <c r="A45" s="63" t="s">
        <v>86</v>
      </c>
      <c r="B45" s="250" t="s">
        <v>87</v>
      </c>
      <c r="C45" s="250"/>
      <c r="D45" s="250"/>
      <c r="E45" s="63" t="s">
        <v>22</v>
      </c>
      <c r="F45" s="105">
        <f>F39</f>
        <v>779.59999999999991</v>
      </c>
      <c r="G45" s="103">
        <f>G44</f>
        <v>6.5549999999999997E-2</v>
      </c>
      <c r="H45" s="68">
        <f>F45*G45</f>
        <v>51.102779999999989</v>
      </c>
      <c r="I45" s="73">
        <f>H45</f>
        <v>51.102779999999989</v>
      </c>
    </row>
    <row r="46" spans="1:9" x14ac:dyDescent="0.3">
      <c r="A46" s="63" t="s">
        <v>88</v>
      </c>
      <c r="B46" s="239" t="s">
        <v>89</v>
      </c>
      <c r="C46" s="240"/>
      <c r="D46" s="241"/>
      <c r="E46" s="63" t="s">
        <v>15</v>
      </c>
      <c r="F46" s="63" t="s">
        <v>16</v>
      </c>
      <c r="G46" s="63" t="s">
        <v>17</v>
      </c>
      <c r="H46" s="63" t="s">
        <v>18</v>
      </c>
      <c r="I46" s="102" t="s">
        <v>19</v>
      </c>
    </row>
    <row r="47" spans="1:9" x14ac:dyDescent="0.3">
      <c r="A47" s="63" t="s">
        <v>90</v>
      </c>
      <c r="B47" s="239" t="s">
        <v>91</v>
      </c>
      <c r="C47" s="240"/>
      <c r="D47" s="241"/>
      <c r="E47" s="63" t="s">
        <v>92</v>
      </c>
      <c r="F47" s="68">
        <v>6</v>
      </c>
      <c r="G47" s="68">
        <v>2579.4299999999998</v>
      </c>
      <c r="H47" s="68">
        <f>F47*G47</f>
        <v>15476.579999999998</v>
      </c>
      <c r="I47" s="108"/>
    </row>
    <row r="48" spans="1:9" x14ac:dyDescent="0.3">
      <c r="A48" s="63" t="s">
        <v>93</v>
      </c>
      <c r="B48" s="239" t="s">
        <v>94</v>
      </c>
      <c r="C48" s="240"/>
      <c r="D48" s="241"/>
      <c r="E48" s="63" t="s">
        <v>95</v>
      </c>
      <c r="F48" s="109">
        <v>50000</v>
      </c>
      <c r="G48" s="68">
        <f>H47</f>
        <v>15476.579999999998</v>
      </c>
      <c r="H48" s="68">
        <f>G48/F48</f>
        <v>0.30953159999999996</v>
      </c>
      <c r="I48" s="108"/>
    </row>
    <row r="49" spans="1:9" x14ac:dyDescent="0.3">
      <c r="A49" s="63" t="s">
        <v>96</v>
      </c>
      <c r="B49" s="239" t="s">
        <v>97</v>
      </c>
      <c r="C49" s="240"/>
      <c r="D49" s="241"/>
      <c r="E49" s="63" t="s">
        <v>98</v>
      </c>
      <c r="F49" s="68">
        <f>F39</f>
        <v>779.59999999999991</v>
      </c>
      <c r="G49" s="68">
        <f>H48</f>
        <v>0.30953159999999996</v>
      </c>
      <c r="H49" s="68">
        <f>F49*G49</f>
        <v>241.31083535999994</v>
      </c>
      <c r="I49" s="68">
        <f>H49</f>
        <v>241.31083535999994</v>
      </c>
    </row>
    <row r="50" spans="1:9" x14ac:dyDescent="0.3">
      <c r="A50" s="63" t="s">
        <v>99</v>
      </c>
      <c r="B50" s="239" t="s">
        <v>100</v>
      </c>
      <c r="C50" s="240"/>
      <c r="D50" s="241"/>
      <c r="E50" s="63" t="s">
        <v>15</v>
      </c>
      <c r="F50" s="63" t="s">
        <v>16</v>
      </c>
      <c r="G50" s="63" t="s">
        <v>17</v>
      </c>
      <c r="H50" s="63" t="s">
        <v>18</v>
      </c>
      <c r="I50" s="102" t="s">
        <v>19</v>
      </c>
    </row>
    <row r="51" spans="1:9" x14ac:dyDescent="0.3">
      <c r="A51" s="63" t="s">
        <v>101</v>
      </c>
      <c r="B51" s="239" t="s">
        <v>102</v>
      </c>
      <c r="C51" s="240"/>
      <c r="D51" s="241"/>
      <c r="E51" s="63" t="s">
        <v>2</v>
      </c>
      <c r="F51" s="110">
        <v>3.7499999999999999E-2</v>
      </c>
      <c r="G51" s="68">
        <f>(H15)*F51/5000</f>
        <v>1.2375</v>
      </c>
      <c r="H51" s="68">
        <f>G51</f>
        <v>1.2375</v>
      </c>
      <c r="I51" s="104"/>
    </row>
    <row r="52" spans="1:9" x14ac:dyDescent="0.3">
      <c r="A52" s="63" t="s">
        <v>103</v>
      </c>
      <c r="B52" s="239" t="s">
        <v>104</v>
      </c>
      <c r="C52" s="240"/>
      <c r="D52" s="241"/>
      <c r="E52" s="63" t="s">
        <v>55</v>
      </c>
      <c r="F52" s="68">
        <f>F39</f>
        <v>779.59999999999991</v>
      </c>
      <c r="G52" s="68">
        <f>H51</f>
        <v>1.2375</v>
      </c>
      <c r="H52" s="68">
        <f>F52*G52</f>
        <v>964.75499999999988</v>
      </c>
      <c r="I52" s="73">
        <f>H52</f>
        <v>964.75499999999988</v>
      </c>
    </row>
    <row r="53" spans="1:9" x14ac:dyDescent="0.3">
      <c r="A53" s="111" t="s">
        <v>105</v>
      </c>
      <c r="B53" s="254" t="s">
        <v>106</v>
      </c>
      <c r="C53" s="255"/>
      <c r="D53" s="256"/>
      <c r="E53" s="63" t="s">
        <v>15</v>
      </c>
      <c r="F53" s="63" t="s">
        <v>16</v>
      </c>
      <c r="G53" s="63" t="s">
        <v>17</v>
      </c>
      <c r="H53" s="63" t="s">
        <v>18</v>
      </c>
      <c r="I53" s="102" t="s">
        <v>19</v>
      </c>
    </row>
    <row r="54" spans="1:9" x14ac:dyDescent="0.3">
      <c r="A54" s="111" t="s">
        <v>107</v>
      </c>
      <c r="B54" s="254" t="s">
        <v>108</v>
      </c>
      <c r="C54" s="255"/>
      <c r="D54" s="256"/>
      <c r="E54" s="111" t="s">
        <v>27</v>
      </c>
      <c r="F54" s="112">
        <v>1</v>
      </c>
      <c r="G54" s="113">
        <v>170</v>
      </c>
      <c r="H54" s="111">
        <f>G54/500</f>
        <v>0.34</v>
      </c>
      <c r="I54" s="111"/>
    </row>
    <row r="55" spans="1:9" x14ac:dyDescent="0.3">
      <c r="A55" s="111" t="s">
        <v>109</v>
      </c>
      <c r="B55" s="254" t="s">
        <v>110</v>
      </c>
      <c r="C55" s="255"/>
      <c r="D55" s="256"/>
      <c r="E55" s="112" t="s">
        <v>2</v>
      </c>
      <c r="F55" s="113">
        <f>F39</f>
        <v>779.59999999999991</v>
      </c>
      <c r="G55" s="111">
        <f>H54</f>
        <v>0.34</v>
      </c>
      <c r="H55" s="114">
        <f>F55*G55</f>
        <v>265.06399999999996</v>
      </c>
      <c r="I55" s="114">
        <f>H55</f>
        <v>265.06399999999996</v>
      </c>
    </row>
    <row r="56" spans="1:9" x14ac:dyDescent="0.3">
      <c r="A56" s="92" t="s">
        <v>111</v>
      </c>
      <c r="B56" s="251" t="s">
        <v>112</v>
      </c>
      <c r="C56" s="252"/>
      <c r="D56" s="252"/>
      <c r="E56" s="252"/>
      <c r="F56" s="252"/>
      <c r="G56" s="252"/>
      <c r="H56" s="253"/>
      <c r="I56" s="93">
        <f>I39+I45+I49+I52+I55</f>
        <v>2701.3776153599997</v>
      </c>
    </row>
    <row r="57" spans="1:9" x14ac:dyDescent="0.3">
      <c r="A57" s="94" t="s">
        <v>113</v>
      </c>
      <c r="B57" s="95" t="s">
        <v>114</v>
      </c>
      <c r="C57" s="95"/>
      <c r="D57" s="95"/>
      <c r="E57" s="63" t="s">
        <v>15</v>
      </c>
      <c r="F57" s="63" t="s">
        <v>16</v>
      </c>
      <c r="G57" s="63" t="s">
        <v>17</v>
      </c>
      <c r="H57" s="63" t="s">
        <v>18</v>
      </c>
      <c r="I57" s="73" t="s">
        <v>19</v>
      </c>
    </row>
    <row r="58" spans="1:9" x14ac:dyDescent="0.3">
      <c r="A58" s="63" t="s">
        <v>115</v>
      </c>
      <c r="B58" s="250" t="s">
        <v>116</v>
      </c>
      <c r="C58" s="250"/>
      <c r="D58" s="250"/>
      <c r="E58" s="63" t="s">
        <v>66</v>
      </c>
      <c r="F58" s="115">
        <f>F39</f>
        <v>779.59999999999991</v>
      </c>
      <c r="G58" s="68">
        <f>I56</f>
        <v>2701.3776153599997</v>
      </c>
      <c r="H58" s="73">
        <f>G58/F58</f>
        <v>3.4650816</v>
      </c>
      <c r="I58" s="97">
        <f>H58</f>
        <v>3.4650816</v>
      </c>
    </row>
    <row r="59" spans="1:9" x14ac:dyDescent="0.3">
      <c r="A59" s="116"/>
      <c r="B59" s="98"/>
      <c r="C59" s="98"/>
      <c r="D59" s="98"/>
      <c r="E59" s="79"/>
      <c r="F59" s="117"/>
      <c r="G59" s="118"/>
      <c r="H59" s="101"/>
      <c r="I59" s="119"/>
    </row>
    <row r="60" spans="1:9" x14ac:dyDescent="0.3">
      <c r="A60" s="258" t="s">
        <v>117</v>
      </c>
      <c r="B60" s="258"/>
      <c r="C60" s="258"/>
      <c r="D60" s="258"/>
      <c r="E60" s="258"/>
      <c r="F60" s="258"/>
      <c r="G60" s="258"/>
      <c r="H60" s="258"/>
      <c r="I60" s="104"/>
    </row>
    <row r="61" spans="1:9" x14ac:dyDescent="0.3">
      <c r="A61" s="94" t="s">
        <v>8</v>
      </c>
      <c r="B61" s="260" t="s">
        <v>118</v>
      </c>
      <c r="C61" s="260"/>
      <c r="D61" s="260"/>
      <c r="E61" s="260"/>
      <c r="F61" s="260"/>
      <c r="G61" s="94" t="s">
        <v>119</v>
      </c>
      <c r="H61" s="94" t="s">
        <v>120</v>
      </c>
      <c r="I61" s="97" t="s">
        <v>19</v>
      </c>
    </row>
    <row r="62" spans="1:9" x14ac:dyDescent="0.3">
      <c r="A62" s="94" t="s">
        <v>121</v>
      </c>
      <c r="B62" s="260" t="s">
        <v>122</v>
      </c>
      <c r="C62" s="260"/>
      <c r="D62" s="260"/>
      <c r="E62" s="260"/>
      <c r="F62" s="260"/>
      <c r="G62" s="97">
        <f>I34</f>
        <v>9.3506620728578778</v>
      </c>
      <c r="H62" s="97">
        <f>I58</f>
        <v>3.4650816</v>
      </c>
      <c r="I62" s="97">
        <f>SUM(G62:H62)</f>
        <v>12.815743672857877</v>
      </c>
    </row>
    <row r="63" spans="1:9" x14ac:dyDescent="0.3">
      <c r="A63" s="116"/>
      <c r="B63" s="120"/>
      <c r="C63" s="120"/>
      <c r="D63" s="120"/>
      <c r="E63" s="120"/>
      <c r="F63" s="120"/>
      <c r="G63" s="120"/>
      <c r="H63" s="57"/>
      <c r="I63" s="121"/>
    </row>
    <row r="64" spans="1:9" x14ac:dyDescent="0.3">
      <c r="A64" s="261" t="s">
        <v>123</v>
      </c>
      <c r="B64" s="262"/>
      <c r="C64" s="262"/>
      <c r="D64" s="262"/>
      <c r="E64" s="122"/>
      <c r="F64" s="122"/>
      <c r="G64" s="122"/>
      <c r="H64" s="122"/>
      <c r="I64" s="121"/>
    </row>
    <row r="65" spans="1:9" x14ac:dyDescent="0.3">
      <c r="A65" s="94" t="s">
        <v>124</v>
      </c>
      <c r="B65" s="260" t="s">
        <v>118</v>
      </c>
      <c r="C65" s="260"/>
      <c r="D65" s="260"/>
      <c r="E65" s="94" t="s">
        <v>15</v>
      </c>
      <c r="F65" s="94" t="s">
        <v>16</v>
      </c>
      <c r="G65" s="94" t="s">
        <v>17</v>
      </c>
      <c r="H65" s="94" t="s">
        <v>18</v>
      </c>
      <c r="I65" s="97" t="s">
        <v>19</v>
      </c>
    </row>
    <row r="66" spans="1:9" x14ac:dyDescent="0.3">
      <c r="A66" s="94" t="s">
        <v>125</v>
      </c>
      <c r="B66" s="251" t="s">
        <v>3</v>
      </c>
      <c r="C66" s="252"/>
      <c r="D66" s="253"/>
      <c r="E66" s="94" t="s">
        <v>35</v>
      </c>
      <c r="F66" s="123">
        <v>0.22</v>
      </c>
      <c r="G66" s="124">
        <f>I62</f>
        <v>12.815743672857877</v>
      </c>
      <c r="H66" s="125">
        <f>G66*F66</f>
        <v>2.819463608028733</v>
      </c>
      <c r="I66" s="126">
        <f>H66</f>
        <v>2.819463608028733</v>
      </c>
    </row>
    <row r="67" spans="1:9" x14ac:dyDescent="0.3">
      <c r="A67" s="116"/>
      <c r="B67" s="120"/>
      <c r="C67" s="122"/>
      <c r="D67" s="122"/>
      <c r="E67" s="122"/>
      <c r="F67" s="122"/>
      <c r="G67" s="122"/>
      <c r="H67" s="122"/>
      <c r="I67" s="127"/>
    </row>
    <row r="68" spans="1:9" x14ac:dyDescent="0.3">
      <c r="A68" s="257" t="s">
        <v>126</v>
      </c>
      <c r="B68" s="258"/>
      <c r="C68" s="258"/>
      <c r="D68" s="258"/>
      <c r="E68" s="258"/>
      <c r="F68" s="258"/>
      <c r="G68" s="258"/>
      <c r="H68" s="258"/>
      <c r="I68" s="259"/>
    </row>
    <row r="69" spans="1:9" x14ac:dyDescent="0.3">
      <c r="A69" s="94" t="s">
        <v>127</v>
      </c>
      <c r="B69" s="251" t="s">
        <v>128</v>
      </c>
      <c r="C69" s="252"/>
      <c r="D69" s="252"/>
      <c r="E69" s="252"/>
      <c r="F69" s="252"/>
      <c r="G69" s="252"/>
      <c r="H69" s="253"/>
      <c r="I69" s="97">
        <f>I62+I66</f>
        <v>15.635207280886611</v>
      </c>
    </row>
    <row r="70" spans="1:9" x14ac:dyDescent="0.3">
      <c r="A70" s="128"/>
      <c r="B70" s="128"/>
      <c r="C70" s="128"/>
      <c r="D70" s="128"/>
      <c r="E70" s="128"/>
      <c r="F70" s="128"/>
      <c r="G70" s="128"/>
      <c r="H70" s="128"/>
      <c r="I70" s="128"/>
    </row>
    <row r="71" spans="1:9" x14ac:dyDescent="0.3">
      <c r="A71" s="128"/>
      <c r="B71" s="128"/>
      <c r="C71" s="128"/>
      <c r="D71" s="128"/>
      <c r="E71" s="128"/>
      <c r="F71" s="128"/>
      <c r="G71" s="128"/>
      <c r="H71" s="128"/>
      <c r="I71" s="128"/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</sheetData>
  <mergeCells count="50">
    <mergeCell ref="B14:D14"/>
    <mergeCell ref="A1:I1"/>
    <mergeCell ref="A3:I3"/>
    <mergeCell ref="A10:I10"/>
    <mergeCell ref="B11:D11"/>
    <mergeCell ref="B12:D12"/>
    <mergeCell ref="B30:D30"/>
    <mergeCell ref="B15:D15"/>
    <mergeCell ref="B16:D16"/>
    <mergeCell ref="B17:D17"/>
    <mergeCell ref="B18:D18"/>
    <mergeCell ref="B19:D19"/>
    <mergeCell ref="B20:D20"/>
    <mergeCell ref="B23:D23"/>
    <mergeCell ref="B24:D24"/>
    <mergeCell ref="B25:D25"/>
    <mergeCell ref="B26:D26"/>
    <mergeCell ref="B28:D28"/>
    <mergeCell ref="B45:D45"/>
    <mergeCell ref="B32:H32"/>
    <mergeCell ref="B34:D34"/>
    <mergeCell ref="A36:I36"/>
    <mergeCell ref="B37:D37"/>
    <mergeCell ref="B38:D38"/>
    <mergeCell ref="B39:D39"/>
    <mergeCell ref="B40:D40"/>
    <mergeCell ref="B41:D41"/>
    <mergeCell ref="B42:D42"/>
    <mergeCell ref="B43:D43"/>
    <mergeCell ref="B44:D44"/>
    <mergeCell ref="B58:D58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H56"/>
    <mergeCell ref="A68:I68"/>
    <mergeCell ref="B69:H69"/>
    <mergeCell ref="A60:H60"/>
    <mergeCell ref="B61:F61"/>
    <mergeCell ref="B62:F62"/>
    <mergeCell ref="A64:D64"/>
    <mergeCell ref="B65:D65"/>
    <mergeCell ref="B66:D66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I74"/>
  <sheetViews>
    <sheetView topLeftCell="A33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284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93.38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1867.6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272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1867.6</v>
      </c>
      <c r="G36" s="68">
        <f>I34</f>
        <v>7289.7761520000004</v>
      </c>
      <c r="H36" s="73">
        <f>G36/F36</f>
        <v>3.9032855814949672</v>
      </c>
      <c r="I36" s="97">
        <f>H36</f>
        <v>3.9032855814949672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1867.6</v>
      </c>
      <c r="G41" s="73">
        <f>H40</f>
        <v>1.5125</v>
      </c>
      <c r="H41" s="68">
        <f>F41*G41</f>
        <v>2824.7449999999999</v>
      </c>
      <c r="I41" s="68">
        <f>H41</f>
        <v>2824.7449999999999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1867.6</v>
      </c>
      <c r="G47" s="103">
        <f>G46</f>
        <v>6.5549999999999997E-2</v>
      </c>
      <c r="H47" s="68">
        <f>F47*G47</f>
        <v>122.42117999999999</v>
      </c>
      <c r="I47" s="73">
        <f>H47</f>
        <v>122.42117999999999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1867.6</v>
      </c>
      <c r="G51" s="68">
        <f>H50</f>
        <v>0.30953159999999996</v>
      </c>
      <c r="H51" s="68">
        <f>F51*G51</f>
        <v>578.08121615999994</v>
      </c>
      <c r="I51" s="68">
        <f>H51</f>
        <v>578.08121615999994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1867.6</v>
      </c>
      <c r="G54" s="68">
        <f>H53</f>
        <v>1.2375</v>
      </c>
      <c r="H54" s="68">
        <f>F54*G54</f>
        <v>2311.1549999999997</v>
      </c>
      <c r="I54" s="73">
        <f>H54</f>
        <v>2311.1549999999997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1867.6</v>
      </c>
      <c r="G57" s="111">
        <f>H56</f>
        <v>0.34</v>
      </c>
      <c r="H57" s="114">
        <f>F57*G57</f>
        <v>634.98400000000004</v>
      </c>
      <c r="I57" s="114">
        <f>H57</f>
        <v>634.98400000000004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6471.38639616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1867.6</v>
      </c>
      <c r="G60" s="68">
        <f>I58</f>
        <v>6471.38639616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3.9032855814949672</v>
      </c>
      <c r="H64" s="97">
        <f>I60</f>
        <v>3.4650816</v>
      </c>
      <c r="I64" s="97">
        <f>SUM(G64:H64)</f>
        <v>7.3683671814949676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7.3683671814949676</v>
      </c>
      <c r="H68" s="125">
        <f>G68*F68</f>
        <v>1.6210407799288928</v>
      </c>
      <c r="I68" s="126">
        <f>H68</f>
        <v>1.6210407799288928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8.9894079614238613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I74"/>
  <sheetViews>
    <sheetView topLeftCell="A24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285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95.16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1903.1999999999998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1903.1999999999998</v>
      </c>
      <c r="G36" s="68">
        <f>I34</f>
        <v>7289.7761520000004</v>
      </c>
      <c r="H36" s="73">
        <f>G36/F36</f>
        <v>3.8302733039092063</v>
      </c>
      <c r="I36" s="97">
        <f>H36</f>
        <v>3.8302733039092063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1903.1999999999998</v>
      </c>
      <c r="G41" s="73">
        <f>H40</f>
        <v>1.5125</v>
      </c>
      <c r="H41" s="68">
        <f>F41*G41</f>
        <v>2878.5899999999997</v>
      </c>
      <c r="I41" s="68">
        <f>H41</f>
        <v>2878.5899999999997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1903.1999999999998</v>
      </c>
      <c r="G47" s="103">
        <f>G46</f>
        <v>6.5549999999999997E-2</v>
      </c>
      <c r="H47" s="68">
        <f>F47*G47</f>
        <v>124.75475999999998</v>
      </c>
      <c r="I47" s="73">
        <f>H47</f>
        <v>124.75475999999998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1903.1999999999998</v>
      </c>
      <c r="G51" s="68">
        <f>H50</f>
        <v>0.30953159999999996</v>
      </c>
      <c r="H51" s="68">
        <f>F51*G51</f>
        <v>589.10054111999989</v>
      </c>
      <c r="I51" s="68">
        <f>H51</f>
        <v>589.10054111999989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1903.1999999999998</v>
      </c>
      <c r="G54" s="68">
        <f>H53</f>
        <v>1.2375</v>
      </c>
      <c r="H54" s="68">
        <f>F54*G54</f>
        <v>2355.21</v>
      </c>
      <c r="I54" s="73">
        <f>H54</f>
        <v>2355.21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1903.1999999999998</v>
      </c>
      <c r="G57" s="111">
        <f>H56</f>
        <v>0.34</v>
      </c>
      <c r="H57" s="114">
        <f>F57*G57</f>
        <v>647.08799999999997</v>
      </c>
      <c r="I57" s="114">
        <f>H57</f>
        <v>647.08799999999997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6594.7433011199992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1903.1999999999998</v>
      </c>
      <c r="G60" s="68">
        <f>I58</f>
        <v>6594.7433011199992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3.8302733039092063</v>
      </c>
      <c r="H64" s="97">
        <f>I60</f>
        <v>3.4650816</v>
      </c>
      <c r="I64" s="97">
        <f>SUM(G64:H64)</f>
        <v>7.2953549039092067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7.2953549039092067</v>
      </c>
      <c r="H68" s="125">
        <f>G68*F68</f>
        <v>1.6049780788600254</v>
      </c>
      <c r="I68" s="126">
        <f>H68</f>
        <v>1.6049780788600254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8.9003329827692319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I74"/>
  <sheetViews>
    <sheetView topLeftCell="A27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286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48.54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970.8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970.8</v>
      </c>
      <c r="G36" s="68">
        <f>I34</f>
        <v>7289.7761520000004</v>
      </c>
      <c r="H36" s="73">
        <f>G36/F36</f>
        <v>7.5090401236093953</v>
      </c>
      <c r="I36" s="97">
        <f>H36</f>
        <v>7.5090401236093953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970.8</v>
      </c>
      <c r="G41" s="73">
        <f>H40</f>
        <v>1.5125</v>
      </c>
      <c r="H41" s="68">
        <f>F41*G41</f>
        <v>1468.3349999999998</v>
      </c>
      <c r="I41" s="68">
        <f>H41</f>
        <v>1468.3349999999998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970.8</v>
      </c>
      <c r="G47" s="103">
        <f>G46</f>
        <v>6.5549999999999997E-2</v>
      </c>
      <c r="H47" s="68">
        <f>F47*G47</f>
        <v>63.635939999999991</v>
      </c>
      <c r="I47" s="73">
        <f>H47</f>
        <v>63.635939999999991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970.8</v>
      </c>
      <c r="G51" s="68">
        <f>H50</f>
        <v>0.30953159999999996</v>
      </c>
      <c r="H51" s="68">
        <f>F51*G51</f>
        <v>300.49327727999997</v>
      </c>
      <c r="I51" s="68">
        <f>H51</f>
        <v>300.49327727999997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970.8</v>
      </c>
      <c r="G54" s="68">
        <f>H53</f>
        <v>1.2375</v>
      </c>
      <c r="H54" s="68">
        <f>F54*G54</f>
        <v>1201.365</v>
      </c>
      <c r="I54" s="73">
        <f>H54</f>
        <v>1201.365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970.8</v>
      </c>
      <c r="G57" s="111">
        <f>H56</f>
        <v>0.34</v>
      </c>
      <c r="H57" s="114">
        <f>F57*G57</f>
        <v>330.072</v>
      </c>
      <c r="I57" s="114">
        <f>H57</f>
        <v>330.072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3363.9012172799999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970.8</v>
      </c>
      <c r="G60" s="68">
        <f>I58</f>
        <v>3363.9012172799999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7.5090401236093953</v>
      </c>
      <c r="H64" s="97">
        <f>I60</f>
        <v>3.4650816</v>
      </c>
      <c r="I64" s="97">
        <f>SUM(G64:H64)</f>
        <v>10.974121723609395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10.974121723609395</v>
      </c>
      <c r="H68" s="125">
        <f>G68*F68</f>
        <v>2.4143067791940669</v>
      </c>
      <c r="I68" s="126">
        <f>H68</f>
        <v>2.4143067791940669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13.388428502803462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I74"/>
  <sheetViews>
    <sheetView topLeftCell="A29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287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48.9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978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978</v>
      </c>
      <c r="G36" s="68">
        <f>I34</f>
        <v>7289.7761520000004</v>
      </c>
      <c r="H36" s="73">
        <f>G36/F36</f>
        <v>7.4537588466257674</v>
      </c>
      <c r="I36" s="97">
        <f>H36</f>
        <v>7.4537588466257674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978</v>
      </c>
      <c r="G41" s="73">
        <f>H40</f>
        <v>1.5125</v>
      </c>
      <c r="H41" s="68">
        <f>F41*G41</f>
        <v>1479.2249999999999</v>
      </c>
      <c r="I41" s="68">
        <f>H41</f>
        <v>1479.2249999999999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978</v>
      </c>
      <c r="G47" s="103">
        <f>G46</f>
        <v>6.5549999999999997E-2</v>
      </c>
      <c r="H47" s="68">
        <f>F47*G47</f>
        <v>64.107900000000001</v>
      </c>
      <c r="I47" s="73">
        <f>H47</f>
        <v>64.107900000000001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978</v>
      </c>
      <c r="G51" s="68">
        <f>H50</f>
        <v>0.30953159999999996</v>
      </c>
      <c r="H51" s="68">
        <f>F51*G51</f>
        <v>302.72190479999995</v>
      </c>
      <c r="I51" s="68">
        <f>H51</f>
        <v>302.72190479999995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978</v>
      </c>
      <c r="G54" s="68">
        <f>H53</f>
        <v>1.2375</v>
      </c>
      <c r="H54" s="68">
        <f>F54*G54</f>
        <v>1210.2750000000001</v>
      </c>
      <c r="I54" s="73">
        <f>H54</f>
        <v>1210.2750000000001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978</v>
      </c>
      <c r="G57" s="111">
        <f>H56</f>
        <v>0.34</v>
      </c>
      <c r="H57" s="114">
        <f>F57*G57</f>
        <v>332.52000000000004</v>
      </c>
      <c r="I57" s="114">
        <f>H57</f>
        <v>332.52000000000004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3388.8498047999997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978</v>
      </c>
      <c r="G60" s="68">
        <f>I58</f>
        <v>3388.8498047999997</v>
      </c>
      <c r="H60" s="73">
        <f>G60/F60</f>
        <v>3.4650815999999995</v>
      </c>
      <c r="I60" s="97">
        <f>H60</f>
        <v>3.4650815999999995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7.4537588466257674</v>
      </c>
      <c r="H64" s="97">
        <f>I60</f>
        <v>3.4650815999999995</v>
      </c>
      <c r="I64" s="97">
        <f>SUM(G64:H64)</f>
        <v>10.918840446625767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10.918840446625767</v>
      </c>
      <c r="H68" s="125">
        <f>G68*F68</f>
        <v>2.4021448982576685</v>
      </c>
      <c r="I68" s="126">
        <f>H68</f>
        <v>2.4021448982576685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13.320985344883436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I74"/>
  <sheetViews>
    <sheetView topLeftCell="A33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288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37.020000000000003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740.40000000000009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740.40000000000009</v>
      </c>
      <c r="G36" s="68">
        <f>I34</f>
        <v>7289.7761520000004</v>
      </c>
      <c r="H36" s="73">
        <f>G36/F36</f>
        <v>9.8457268395461899</v>
      </c>
      <c r="I36" s="97">
        <f>H36</f>
        <v>9.8457268395461899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740.40000000000009</v>
      </c>
      <c r="G41" s="73">
        <f>H40</f>
        <v>1.5125</v>
      </c>
      <c r="H41" s="68">
        <f>F41*G41</f>
        <v>1119.855</v>
      </c>
      <c r="I41" s="68">
        <f>H41</f>
        <v>1119.855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740.40000000000009</v>
      </c>
      <c r="G47" s="103">
        <f>G46</f>
        <v>6.5549999999999997E-2</v>
      </c>
      <c r="H47" s="68">
        <f>F47*G47</f>
        <v>48.533220000000007</v>
      </c>
      <c r="I47" s="73">
        <f>H47</f>
        <v>48.533220000000007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740.40000000000009</v>
      </c>
      <c r="G51" s="68">
        <f>H50</f>
        <v>0.30953159999999996</v>
      </c>
      <c r="H51" s="68">
        <f>F51*G51</f>
        <v>229.17719664000001</v>
      </c>
      <c r="I51" s="68">
        <f>H51</f>
        <v>229.17719664000001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740.40000000000009</v>
      </c>
      <c r="G54" s="68">
        <f>H53</f>
        <v>1.2375</v>
      </c>
      <c r="H54" s="68">
        <f>F54*G54</f>
        <v>916.24500000000012</v>
      </c>
      <c r="I54" s="73">
        <f>H54</f>
        <v>916.24500000000012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740.40000000000009</v>
      </c>
      <c r="G57" s="111">
        <f>H56</f>
        <v>0.34</v>
      </c>
      <c r="H57" s="114">
        <f>F57*G57</f>
        <v>251.73600000000005</v>
      </c>
      <c r="I57" s="114">
        <f>H57</f>
        <v>251.73600000000005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2565.5464166399997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740.40000000000009</v>
      </c>
      <c r="G60" s="68">
        <f>I58</f>
        <v>2565.5464166399997</v>
      </c>
      <c r="H60" s="73">
        <f>G60/F60</f>
        <v>3.4650815999999991</v>
      </c>
      <c r="I60" s="97">
        <f>H60</f>
        <v>3.4650815999999991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9.8457268395461899</v>
      </c>
      <c r="H64" s="97">
        <f>I60</f>
        <v>3.4650815999999991</v>
      </c>
      <c r="I64" s="97">
        <f>SUM(G64:H64)</f>
        <v>13.310808439546189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13.310808439546189</v>
      </c>
      <c r="H68" s="125">
        <f>G68*F68</f>
        <v>2.9283778567001617</v>
      </c>
      <c r="I68" s="126">
        <f>H68</f>
        <v>2.9283778567001617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16.239186296246352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I74"/>
  <sheetViews>
    <sheetView topLeftCell="A30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289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323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33.24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664.80000000000007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326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664.80000000000007</v>
      </c>
      <c r="G36" s="68">
        <f>I34</f>
        <v>7289.7761520000004</v>
      </c>
      <c r="H36" s="73">
        <f>G36/F36</f>
        <v>10.965367256317689</v>
      </c>
      <c r="I36" s="97">
        <f>H36</f>
        <v>10.965367256317689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664.80000000000007</v>
      </c>
      <c r="G41" s="73">
        <f>H40</f>
        <v>1.5125</v>
      </c>
      <c r="H41" s="68">
        <f>F41*G41</f>
        <v>1005.5100000000001</v>
      </c>
      <c r="I41" s="68">
        <f>H41</f>
        <v>1005.5100000000001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664.80000000000007</v>
      </c>
      <c r="G47" s="103">
        <f>G46</f>
        <v>6.5549999999999997E-2</v>
      </c>
      <c r="H47" s="68">
        <f>F47*G47</f>
        <v>43.577640000000002</v>
      </c>
      <c r="I47" s="73">
        <f>H47</f>
        <v>43.577640000000002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664.80000000000007</v>
      </c>
      <c r="G51" s="68">
        <f>H50</f>
        <v>0.30953159999999996</v>
      </c>
      <c r="H51" s="68">
        <f>F51*G51</f>
        <v>205.77660767999998</v>
      </c>
      <c r="I51" s="68">
        <f>H51</f>
        <v>205.77660767999998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664.80000000000007</v>
      </c>
      <c r="G54" s="68">
        <f>H53</f>
        <v>1.2375</v>
      </c>
      <c r="H54" s="68">
        <f>F54*G54</f>
        <v>822.69000000000017</v>
      </c>
      <c r="I54" s="73">
        <f>H54</f>
        <v>822.69000000000017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664.80000000000007</v>
      </c>
      <c r="G57" s="111">
        <f>H56</f>
        <v>0.34</v>
      </c>
      <c r="H57" s="114">
        <f>F57*G57</f>
        <v>226.03200000000004</v>
      </c>
      <c r="I57" s="114">
        <f>H57</f>
        <v>226.03200000000004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2303.5862476800003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664.80000000000007</v>
      </c>
      <c r="G60" s="68">
        <f>I58</f>
        <v>2303.5862476800003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10.965367256317689</v>
      </c>
      <c r="H64" s="97">
        <f>I60</f>
        <v>3.4650816</v>
      </c>
      <c r="I64" s="97">
        <f>SUM(G64:H64)</f>
        <v>14.430448856317689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14.430448856317689</v>
      </c>
      <c r="H68" s="125">
        <f>G68*F68</f>
        <v>3.1746987483898916</v>
      </c>
      <c r="I68" s="126">
        <f>H68</f>
        <v>3.1746987483898916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17.605147604707582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I74"/>
  <sheetViews>
    <sheetView topLeftCell="A33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290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35.82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716.4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326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716.4</v>
      </c>
      <c r="G36" s="68">
        <f>I34</f>
        <v>7289.7761520000004</v>
      </c>
      <c r="H36" s="73">
        <f>G36/F36</f>
        <v>10.175566934673368</v>
      </c>
      <c r="I36" s="97">
        <f>H36</f>
        <v>10.175566934673368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716.4</v>
      </c>
      <c r="G41" s="73">
        <f>H40</f>
        <v>1.5125</v>
      </c>
      <c r="H41" s="68">
        <f>F41*G41</f>
        <v>1083.5549999999998</v>
      </c>
      <c r="I41" s="68">
        <f>H41</f>
        <v>1083.5549999999998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716.4</v>
      </c>
      <c r="G47" s="103">
        <f>G46</f>
        <v>6.5549999999999997E-2</v>
      </c>
      <c r="H47" s="68">
        <f>F47*G47</f>
        <v>46.960019999999993</v>
      </c>
      <c r="I47" s="73">
        <f>H47</f>
        <v>46.960019999999993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716.4</v>
      </c>
      <c r="G51" s="68">
        <f>H50</f>
        <v>0.30953159999999996</v>
      </c>
      <c r="H51" s="68">
        <f>F51*G51</f>
        <v>221.74843823999996</v>
      </c>
      <c r="I51" s="68">
        <f>H51</f>
        <v>221.74843823999996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716.4</v>
      </c>
      <c r="G54" s="68">
        <f>H53</f>
        <v>1.2375</v>
      </c>
      <c r="H54" s="68">
        <f>F54*G54</f>
        <v>886.54499999999996</v>
      </c>
      <c r="I54" s="73">
        <f>H54</f>
        <v>886.54499999999996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716.4</v>
      </c>
      <c r="G57" s="111">
        <f>H56</f>
        <v>0.34</v>
      </c>
      <c r="H57" s="114">
        <f>F57*G57</f>
        <v>243.57600000000002</v>
      </c>
      <c r="I57" s="114">
        <f>H57</f>
        <v>243.57600000000002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2482.3844582399997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716.4</v>
      </c>
      <c r="G60" s="68">
        <f>I58</f>
        <v>2482.3844582399997</v>
      </c>
      <c r="H60" s="73">
        <f>G60/F60</f>
        <v>3.4650815999999995</v>
      </c>
      <c r="I60" s="97">
        <f>H60</f>
        <v>3.4650815999999995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10.175566934673368</v>
      </c>
      <c r="H64" s="97">
        <f>I60</f>
        <v>3.4650815999999995</v>
      </c>
      <c r="I64" s="97">
        <f>SUM(G64:H64)</f>
        <v>13.640648534673367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13.640648534673367</v>
      </c>
      <c r="H68" s="125">
        <f>G68*F68</f>
        <v>3.0009426776281409</v>
      </c>
      <c r="I68" s="126">
        <f>H68</f>
        <v>3.0009426776281409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16.64159121230151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B19"/>
  <sheetViews>
    <sheetView workbookViewId="0">
      <selection activeCell="L19" sqref="L19"/>
    </sheetView>
  </sheetViews>
  <sheetFormatPr defaultColWidth="9.109375" defaultRowHeight="13.8" x14ac:dyDescent="0.3"/>
  <cols>
    <col min="1" max="1" width="42.5546875" style="1" customWidth="1"/>
    <col min="2" max="2" width="22.44140625" style="1" customWidth="1"/>
    <col min="3" max="16384" width="9.109375" style="1"/>
  </cols>
  <sheetData>
    <row r="4" spans="1:2" x14ac:dyDescent="0.3">
      <c r="A4" s="228" t="s">
        <v>220</v>
      </c>
      <c r="B4" s="228"/>
    </row>
    <row r="5" spans="1:2" x14ac:dyDescent="0.3">
      <c r="A5" s="228"/>
      <c r="B5" s="228"/>
    </row>
    <row r="6" spans="1:2" ht="14.4" x14ac:dyDescent="0.3">
      <c r="A6" s="148"/>
      <c r="B6" s="148"/>
    </row>
    <row r="7" spans="1:2" ht="25.2" x14ac:dyDescent="0.3">
      <c r="A7" s="149" t="s">
        <v>314</v>
      </c>
      <c r="B7" s="150" t="s">
        <v>315</v>
      </c>
    </row>
    <row r="8" spans="1:2" x14ac:dyDescent="0.3">
      <c r="A8" s="151" t="s">
        <v>316</v>
      </c>
      <c r="B8" s="152">
        <v>1</v>
      </c>
    </row>
    <row r="9" spans="1:2" x14ac:dyDescent="0.3">
      <c r="A9" s="153" t="s">
        <v>317</v>
      </c>
      <c r="B9" s="154">
        <v>2</v>
      </c>
    </row>
    <row r="10" spans="1:2" x14ac:dyDescent="0.3">
      <c r="A10" s="153" t="s">
        <v>318</v>
      </c>
      <c r="B10" s="154">
        <v>0.99</v>
      </c>
    </row>
    <row r="11" spans="1:2" x14ac:dyDescent="0.3">
      <c r="A11" s="153" t="s">
        <v>221</v>
      </c>
      <c r="B11" s="154">
        <v>0.56000000000000005</v>
      </c>
    </row>
    <row r="12" spans="1:2" x14ac:dyDescent="0.3">
      <c r="A12" s="153" t="s">
        <v>319</v>
      </c>
      <c r="B12" s="154">
        <v>0.49</v>
      </c>
    </row>
    <row r="13" spans="1:2" x14ac:dyDescent="0.3">
      <c r="A13" s="155" t="s">
        <v>320</v>
      </c>
      <c r="B13" s="156">
        <v>5.04</v>
      </c>
    </row>
    <row r="14" spans="1:2" x14ac:dyDescent="0.3">
      <c r="A14" s="157" t="s">
        <v>222</v>
      </c>
      <c r="B14" s="158" t="s">
        <v>315</v>
      </c>
    </row>
    <row r="15" spans="1:2" x14ac:dyDescent="0.3">
      <c r="A15" s="159" t="s">
        <v>223</v>
      </c>
      <c r="B15" s="156">
        <v>8.65</v>
      </c>
    </row>
    <row r="16" spans="1:2" x14ac:dyDescent="0.3">
      <c r="A16" s="157" t="s">
        <v>321</v>
      </c>
      <c r="B16" s="158" t="s">
        <v>315</v>
      </c>
    </row>
    <row r="17" spans="1:2" x14ac:dyDescent="0.3">
      <c r="A17" s="160" t="s">
        <v>224</v>
      </c>
      <c r="B17" s="161">
        <v>8.31</v>
      </c>
    </row>
    <row r="18" spans="1:2" x14ac:dyDescent="0.3">
      <c r="A18" s="162" t="s">
        <v>225</v>
      </c>
      <c r="B18" s="163">
        <v>22</v>
      </c>
    </row>
    <row r="19" spans="1:2" x14ac:dyDescent="0.3">
      <c r="A19" s="164" t="s">
        <v>226</v>
      </c>
      <c r="B19" s="164"/>
    </row>
  </sheetData>
  <mergeCells count="1">
    <mergeCell ref="A4:B5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I74"/>
  <sheetViews>
    <sheetView topLeftCell="A24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291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132.9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2658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2658</v>
      </c>
      <c r="G36" s="68">
        <f>I34</f>
        <v>7289.7761520000004</v>
      </c>
      <c r="H36" s="73">
        <f>G36/F36</f>
        <v>2.7425794401805872</v>
      </c>
      <c r="I36" s="97">
        <f>H36</f>
        <v>2.7425794401805872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2658</v>
      </c>
      <c r="G41" s="73">
        <f>H40</f>
        <v>1.5125</v>
      </c>
      <c r="H41" s="68">
        <f>F41*G41</f>
        <v>4020.2249999999999</v>
      </c>
      <c r="I41" s="68">
        <f>H41</f>
        <v>4020.2249999999999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2658</v>
      </c>
      <c r="G47" s="103">
        <f>G46</f>
        <v>6.5549999999999997E-2</v>
      </c>
      <c r="H47" s="68">
        <f>F47*G47</f>
        <v>174.2319</v>
      </c>
      <c r="I47" s="73">
        <f>H47</f>
        <v>174.2319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2658</v>
      </c>
      <c r="G51" s="68">
        <f>H50</f>
        <v>0.30953159999999996</v>
      </c>
      <c r="H51" s="68">
        <f>F51*G51</f>
        <v>822.73499279999987</v>
      </c>
      <c r="I51" s="68">
        <f>H51</f>
        <v>822.73499279999987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2658</v>
      </c>
      <c r="G54" s="68">
        <f>H53</f>
        <v>1.2375</v>
      </c>
      <c r="H54" s="68">
        <f>F54*G54</f>
        <v>3289.2750000000001</v>
      </c>
      <c r="I54" s="73">
        <f>H54</f>
        <v>3289.2750000000001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2658</v>
      </c>
      <c r="G57" s="111">
        <f>H56</f>
        <v>0.34</v>
      </c>
      <c r="H57" s="114">
        <f>F57*G57</f>
        <v>903.72</v>
      </c>
      <c r="I57" s="114">
        <f>H57</f>
        <v>903.72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9210.1868927999985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2658</v>
      </c>
      <c r="G60" s="68">
        <f>I58</f>
        <v>9210.1868927999985</v>
      </c>
      <c r="H60" s="73">
        <f>G60/F60</f>
        <v>3.4650815999999995</v>
      </c>
      <c r="I60" s="97">
        <f>H60</f>
        <v>3.4650815999999995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2.7425794401805872</v>
      </c>
      <c r="H64" s="97">
        <f>I60</f>
        <v>3.4650815999999995</v>
      </c>
      <c r="I64" s="97">
        <f>SUM(G64:H64)</f>
        <v>6.2076610401805867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6.2076610401805867</v>
      </c>
      <c r="H68" s="125">
        <f>G68*F68</f>
        <v>1.3656854288397291</v>
      </c>
      <c r="I68" s="126">
        <f>H68</f>
        <v>1.3656854288397291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7.5733464690203158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2:I74"/>
  <sheetViews>
    <sheetView topLeftCell="A27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292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69.540000000000006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1390.8000000000002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1390.8000000000002</v>
      </c>
      <c r="G36" s="68">
        <f>I34</f>
        <v>7289.7761520000004</v>
      </c>
      <c r="H36" s="73">
        <f>G36/F36</f>
        <v>5.2414266264020704</v>
      </c>
      <c r="I36" s="97">
        <f>H36</f>
        <v>5.2414266264020704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1390.8000000000002</v>
      </c>
      <c r="G41" s="73">
        <f>H40</f>
        <v>1.5125</v>
      </c>
      <c r="H41" s="68">
        <f>F41*G41</f>
        <v>2103.585</v>
      </c>
      <c r="I41" s="68">
        <f>H41</f>
        <v>2103.585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1390.8000000000002</v>
      </c>
      <c r="G47" s="103">
        <f>G46</f>
        <v>6.5549999999999997E-2</v>
      </c>
      <c r="H47" s="68">
        <f>F47*G47</f>
        <v>91.166940000000011</v>
      </c>
      <c r="I47" s="73">
        <f>H47</f>
        <v>91.166940000000011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1390.8000000000002</v>
      </c>
      <c r="G51" s="68">
        <f>H50</f>
        <v>0.30953159999999996</v>
      </c>
      <c r="H51" s="68">
        <f>F51*G51</f>
        <v>430.49654928000001</v>
      </c>
      <c r="I51" s="68">
        <f>H51</f>
        <v>430.49654928000001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1390.8000000000002</v>
      </c>
      <c r="G54" s="68">
        <f>H53</f>
        <v>1.2375</v>
      </c>
      <c r="H54" s="68">
        <f>F54*G54</f>
        <v>1721.1150000000002</v>
      </c>
      <c r="I54" s="73">
        <f>H54</f>
        <v>1721.1150000000002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1390.8000000000002</v>
      </c>
      <c r="G57" s="111">
        <f>H56</f>
        <v>0.34</v>
      </c>
      <c r="H57" s="114">
        <f>F57*G57</f>
        <v>472.87200000000007</v>
      </c>
      <c r="I57" s="114">
        <f>H57</f>
        <v>472.87200000000007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4819.2354892800004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1390.8000000000002</v>
      </c>
      <c r="G60" s="68">
        <f>I58</f>
        <v>4819.2354892800004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5.2414266264020704</v>
      </c>
      <c r="H64" s="97">
        <f>I60</f>
        <v>3.4650816</v>
      </c>
      <c r="I64" s="97">
        <f>SUM(G64:H64)</f>
        <v>8.7065082264020699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8.7065082264020699</v>
      </c>
      <c r="H68" s="125">
        <f>G68*F68</f>
        <v>1.9154318098084553</v>
      </c>
      <c r="I68" s="126">
        <f>H68</f>
        <v>1.9154318098084553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10.621940036210525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2:I74"/>
  <sheetViews>
    <sheetView topLeftCell="A30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293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69.06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1381.2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326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1381.2</v>
      </c>
      <c r="G36" s="68">
        <f>I34</f>
        <v>7289.7761520000004</v>
      </c>
      <c r="H36" s="73">
        <f>G36/F36</f>
        <v>5.2778570460469156</v>
      </c>
      <c r="I36" s="97">
        <f>H36</f>
        <v>5.2778570460469156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1381.2</v>
      </c>
      <c r="G41" s="73">
        <f>H40</f>
        <v>1.5125</v>
      </c>
      <c r="H41" s="68">
        <f>F41*G41</f>
        <v>2089.0650000000001</v>
      </c>
      <c r="I41" s="68">
        <f>H41</f>
        <v>2089.0650000000001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1381.2</v>
      </c>
      <c r="G47" s="103">
        <f>G46</f>
        <v>6.5549999999999997E-2</v>
      </c>
      <c r="H47" s="68">
        <f>F47*G47</f>
        <v>90.537660000000002</v>
      </c>
      <c r="I47" s="73">
        <f>H47</f>
        <v>90.537660000000002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1381.2</v>
      </c>
      <c r="G51" s="68">
        <f>H50</f>
        <v>0.30953159999999996</v>
      </c>
      <c r="H51" s="68">
        <f>F51*G51</f>
        <v>427.52504591999997</v>
      </c>
      <c r="I51" s="68">
        <f>H51</f>
        <v>427.52504591999997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1381.2</v>
      </c>
      <c r="G54" s="68">
        <f>H53</f>
        <v>1.2375</v>
      </c>
      <c r="H54" s="68">
        <f>F54*G54</f>
        <v>1709.2350000000001</v>
      </c>
      <c r="I54" s="73">
        <f>H54</f>
        <v>1709.2350000000001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1381.2</v>
      </c>
      <c r="G57" s="111">
        <f>H56</f>
        <v>0.34</v>
      </c>
      <c r="H57" s="114">
        <f>F57*G57</f>
        <v>469.60800000000006</v>
      </c>
      <c r="I57" s="114">
        <f>H57</f>
        <v>469.60800000000006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4785.9707059200009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1381.2</v>
      </c>
      <c r="G60" s="68">
        <f>I58</f>
        <v>4785.9707059200009</v>
      </c>
      <c r="H60" s="73">
        <f>G60/F60</f>
        <v>3.4650816000000004</v>
      </c>
      <c r="I60" s="97">
        <f>H60</f>
        <v>3.4650816000000004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5.2778570460469156</v>
      </c>
      <c r="H64" s="97">
        <f>I60</f>
        <v>3.4650816000000004</v>
      </c>
      <c r="I64" s="97">
        <f>SUM(G64:H64)</f>
        <v>8.7429386460469161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8.7429386460469161</v>
      </c>
      <c r="H68" s="125">
        <f>G68*F68</f>
        <v>1.9234465021303215</v>
      </c>
      <c r="I68" s="126">
        <f>H68</f>
        <v>1.9234465021303215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10.666385148177238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2:I74"/>
  <sheetViews>
    <sheetView topLeftCell="A27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275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33.880000000000003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677.6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272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326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677.6</v>
      </c>
      <c r="G36" s="68">
        <f>I34</f>
        <v>7289.7761520000004</v>
      </c>
      <c r="H36" s="73">
        <f>G36/F36</f>
        <v>10.758229268004722</v>
      </c>
      <c r="I36" s="97">
        <f>H36</f>
        <v>10.758229268004722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677.6</v>
      </c>
      <c r="G41" s="73">
        <f>H40</f>
        <v>1.5125</v>
      </c>
      <c r="H41" s="68">
        <f>F41*G41</f>
        <v>1024.8699999999999</v>
      </c>
      <c r="I41" s="68">
        <f>H41</f>
        <v>1024.8699999999999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677.6</v>
      </c>
      <c r="G47" s="103">
        <f>G46</f>
        <v>6.5549999999999997E-2</v>
      </c>
      <c r="H47" s="68">
        <f>F47*G47</f>
        <v>44.416679999999999</v>
      </c>
      <c r="I47" s="73">
        <f>H47</f>
        <v>44.416679999999999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677.6</v>
      </c>
      <c r="G51" s="68">
        <f>H50</f>
        <v>0.30953159999999996</v>
      </c>
      <c r="H51" s="68">
        <f>F51*G51</f>
        <v>209.73861215999997</v>
      </c>
      <c r="I51" s="68">
        <f>H51</f>
        <v>209.73861215999997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677.6</v>
      </c>
      <c r="G54" s="68">
        <f>H53</f>
        <v>1.2375</v>
      </c>
      <c r="H54" s="68">
        <f>F54*G54</f>
        <v>838.53000000000009</v>
      </c>
      <c r="I54" s="73">
        <f>H54</f>
        <v>838.53000000000009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677.6</v>
      </c>
      <c r="G57" s="111">
        <f>H56</f>
        <v>0.34</v>
      </c>
      <c r="H57" s="114">
        <f>F57*G57</f>
        <v>230.38400000000001</v>
      </c>
      <c r="I57" s="114">
        <f>H57</f>
        <v>230.38400000000001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2347.9392921600002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677.6</v>
      </c>
      <c r="G60" s="68">
        <f>I58</f>
        <v>2347.9392921600002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10.758229268004722</v>
      </c>
      <c r="H64" s="97">
        <f>I60</f>
        <v>3.4650816</v>
      </c>
      <c r="I64" s="97">
        <f>SUM(G64:H64)</f>
        <v>14.223310868004722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14.223310868004722</v>
      </c>
      <c r="H68" s="125">
        <f>G68*F68</f>
        <v>3.1291283909610388</v>
      </c>
      <c r="I68" s="126">
        <f>H68</f>
        <v>3.1291283909610388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17.352439258965759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2:I74"/>
  <sheetViews>
    <sheetView topLeftCell="A27" workbookViewId="0">
      <selection activeCell="O56" sqref="O56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294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59.52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1190.4000000000001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1190.4000000000001</v>
      </c>
      <c r="G36" s="68">
        <f>I34</f>
        <v>7289.7761520000004</v>
      </c>
      <c r="H36" s="73">
        <f>G36/F36</f>
        <v>6.1238038911290325</v>
      </c>
      <c r="I36" s="97">
        <f>H36</f>
        <v>6.1238038911290325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1190.4000000000001</v>
      </c>
      <c r="G41" s="73">
        <f>H40</f>
        <v>1.5125</v>
      </c>
      <c r="H41" s="68">
        <f>F41*G41</f>
        <v>1800.48</v>
      </c>
      <c r="I41" s="68">
        <f>H41</f>
        <v>1800.48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1190.4000000000001</v>
      </c>
      <c r="G47" s="103">
        <f>G46</f>
        <v>6.5549999999999997E-2</v>
      </c>
      <c r="H47" s="68">
        <f>F47*G47</f>
        <v>78.030720000000002</v>
      </c>
      <c r="I47" s="73">
        <f>H47</f>
        <v>78.030720000000002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1190.4000000000001</v>
      </c>
      <c r="G51" s="68">
        <f>H50</f>
        <v>0.30953159999999996</v>
      </c>
      <c r="H51" s="68">
        <f>F51*G51</f>
        <v>368.46641663999998</v>
      </c>
      <c r="I51" s="68">
        <f>H51</f>
        <v>368.46641663999998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1190.4000000000001</v>
      </c>
      <c r="G54" s="68">
        <f>H53</f>
        <v>1.2375</v>
      </c>
      <c r="H54" s="68">
        <f>F54*G54</f>
        <v>1473.1200000000001</v>
      </c>
      <c r="I54" s="73">
        <f>H54</f>
        <v>1473.1200000000001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1190.4000000000001</v>
      </c>
      <c r="G57" s="111">
        <f>H56</f>
        <v>0.34</v>
      </c>
      <c r="H57" s="114">
        <f>F57*G57</f>
        <v>404.73600000000005</v>
      </c>
      <c r="I57" s="114">
        <f>H57</f>
        <v>404.73600000000005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4124.8331366399998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1190.4000000000001</v>
      </c>
      <c r="G60" s="68">
        <f>I58</f>
        <v>4124.8331366399998</v>
      </c>
      <c r="H60" s="73">
        <f>G60/F60</f>
        <v>3.4650815999999995</v>
      </c>
      <c r="I60" s="97">
        <f>H60</f>
        <v>3.4650815999999995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6.1238038911290325</v>
      </c>
      <c r="H64" s="97">
        <f>I60</f>
        <v>3.4650815999999995</v>
      </c>
      <c r="I64" s="97">
        <f>SUM(G64:H64)</f>
        <v>9.588885491129032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9.588885491129032</v>
      </c>
      <c r="H68" s="125">
        <f>G68*F68</f>
        <v>2.109554808048387</v>
      </c>
      <c r="I68" s="126">
        <f>H68</f>
        <v>2.109554808048387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11.698440299177419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2:I74"/>
  <sheetViews>
    <sheetView topLeftCell="A39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295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324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73.680000000000007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1473.6000000000001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1473.6000000000001</v>
      </c>
      <c r="G36" s="68">
        <f>I34</f>
        <v>7289.7761520000004</v>
      </c>
      <c r="H36" s="73">
        <f>G36/F36</f>
        <v>4.9469164983713352</v>
      </c>
      <c r="I36" s="97">
        <f>H36</f>
        <v>4.9469164983713352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1473.6000000000001</v>
      </c>
      <c r="G41" s="73">
        <f>H40</f>
        <v>1.5125</v>
      </c>
      <c r="H41" s="68">
        <f>F41*G41</f>
        <v>2228.8200000000002</v>
      </c>
      <c r="I41" s="68">
        <f>H41</f>
        <v>2228.8200000000002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1473.6000000000001</v>
      </c>
      <c r="G47" s="103">
        <f>G46</f>
        <v>6.5549999999999997E-2</v>
      </c>
      <c r="H47" s="68">
        <f>F47*G47</f>
        <v>96.594480000000004</v>
      </c>
      <c r="I47" s="73">
        <f>H47</f>
        <v>96.594480000000004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1473.6000000000001</v>
      </c>
      <c r="G51" s="68">
        <f>H50</f>
        <v>0.30953159999999996</v>
      </c>
      <c r="H51" s="68">
        <f>F51*G51</f>
        <v>456.12576575999998</v>
      </c>
      <c r="I51" s="68">
        <f>H51</f>
        <v>456.12576575999998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1473.6000000000001</v>
      </c>
      <c r="G54" s="68">
        <f>H53</f>
        <v>1.2375</v>
      </c>
      <c r="H54" s="68">
        <f>F54*G54</f>
        <v>1823.5800000000002</v>
      </c>
      <c r="I54" s="73">
        <f>H54</f>
        <v>1823.5800000000002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1473.6000000000001</v>
      </c>
      <c r="G57" s="111">
        <f>H56</f>
        <v>0.34</v>
      </c>
      <c r="H57" s="114">
        <f>F57*G57</f>
        <v>501.02400000000006</v>
      </c>
      <c r="I57" s="114">
        <f>H57</f>
        <v>501.02400000000006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5106.1442457600006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1473.6000000000001</v>
      </c>
      <c r="G60" s="68">
        <f>I58</f>
        <v>5106.1442457600006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4.9469164983713352</v>
      </c>
      <c r="H64" s="97">
        <f>I60</f>
        <v>3.4650816</v>
      </c>
      <c r="I64" s="97">
        <f>SUM(G64:H64)</f>
        <v>8.4119980983713347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8.4119980983713347</v>
      </c>
      <c r="H68" s="125">
        <f>G68*F68</f>
        <v>1.8506395816416936</v>
      </c>
      <c r="I68" s="126">
        <f>H68</f>
        <v>1.8506395816416936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10.262637680013029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2:I74"/>
  <sheetViews>
    <sheetView topLeftCell="A33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296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36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720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326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720</v>
      </c>
      <c r="G36" s="68">
        <f>I34</f>
        <v>7289.7761520000004</v>
      </c>
      <c r="H36" s="73">
        <f>G36/F36</f>
        <v>10.124689100000001</v>
      </c>
      <c r="I36" s="97">
        <f>H36</f>
        <v>10.124689100000001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720</v>
      </c>
      <c r="G41" s="73">
        <f>H40</f>
        <v>1.5125</v>
      </c>
      <c r="H41" s="68">
        <f>F41*G41</f>
        <v>1089</v>
      </c>
      <c r="I41" s="68">
        <f>H41</f>
        <v>1089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720</v>
      </c>
      <c r="G47" s="103">
        <f>G46</f>
        <v>6.5549999999999997E-2</v>
      </c>
      <c r="H47" s="68">
        <f>F47*G47</f>
        <v>47.195999999999998</v>
      </c>
      <c r="I47" s="73">
        <f>H47</f>
        <v>47.195999999999998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720</v>
      </c>
      <c r="G51" s="68">
        <f>H50</f>
        <v>0.30953159999999996</v>
      </c>
      <c r="H51" s="68">
        <f>F51*G51</f>
        <v>222.86275199999997</v>
      </c>
      <c r="I51" s="68">
        <f>H51</f>
        <v>222.86275199999997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720</v>
      </c>
      <c r="G54" s="68">
        <f>H53</f>
        <v>1.2375</v>
      </c>
      <c r="H54" s="68">
        <f>F54*G54</f>
        <v>891</v>
      </c>
      <c r="I54" s="73">
        <f>H54</f>
        <v>891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720</v>
      </c>
      <c r="G57" s="111">
        <f>H56</f>
        <v>0.34</v>
      </c>
      <c r="H57" s="114">
        <f>F57*G57</f>
        <v>244.8</v>
      </c>
      <c r="I57" s="114">
        <f>H57</f>
        <v>244.8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2494.8587520000001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720</v>
      </c>
      <c r="G60" s="68">
        <f>I58</f>
        <v>2494.8587520000001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10.124689100000001</v>
      </c>
      <c r="H64" s="97">
        <f>I60</f>
        <v>3.4650816</v>
      </c>
      <c r="I64" s="97">
        <f>SUM(G64:H64)</f>
        <v>13.589770700000001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13.589770700000001</v>
      </c>
      <c r="H68" s="125">
        <f>G68*F68</f>
        <v>2.9897495540000003</v>
      </c>
      <c r="I68" s="126">
        <f>H68</f>
        <v>2.9897495540000003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16.579520254000002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2:I74"/>
  <sheetViews>
    <sheetView topLeftCell="A33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297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18.66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373.2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326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373.2</v>
      </c>
      <c r="G36" s="68">
        <f>I34</f>
        <v>7289.7761520000004</v>
      </c>
      <c r="H36" s="73">
        <f>G36/F36</f>
        <v>19.533162250803858</v>
      </c>
      <c r="I36" s="97">
        <f>H36</f>
        <v>19.533162250803858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373.2</v>
      </c>
      <c r="G41" s="73">
        <f>H40</f>
        <v>1.5125</v>
      </c>
      <c r="H41" s="68">
        <f>F41*G41</f>
        <v>564.46499999999992</v>
      </c>
      <c r="I41" s="68">
        <f>H41</f>
        <v>564.46499999999992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373.2</v>
      </c>
      <c r="G47" s="103">
        <f>G46</f>
        <v>6.5549999999999997E-2</v>
      </c>
      <c r="H47" s="68">
        <f>F47*G47</f>
        <v>24.463259999999998</v>
      </c>
      <c r="I47" s="73">
        <f>H47</f>
        <v>24.463259999999998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373.2</v>
      </c>
      <c r="G51" s="68">
        <f>H50</f>
        <v>0.30953159999999996</v>
      </c>
      <c r="H51" s="68">
        <f>F51*G51</f>
        <v>115.51719311999999</v>
      </c>
      <c r="I51" s="68">
        <f>H51</f>
        <v>115.51719311999999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373.2</v>
      </c>
      <c r="G54" s="68">
        <f>H53</f>
        <v>1.2375</v>
      </c>
      <c r="H54" s="68">
        <f>F54*G54</f>
        <v>461.83499999999998</v>
      </c>
      <c r="I54" s="73">
        <f>H54</f>
        <v>461.83499999999998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373.2</v>
      </c>
      <c r="G57" s="111">
        <f>H56</f>
        <v>0.34</v>
      </c>
      <c r="H57" s="114">
        <f>F57*G57</f>
        <v>126.88800000000001</v>
      </c>
      <c r="I57" s="114">
        <f>H57</f>
        <v>126.88800000000001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1293.1684531199999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373.2</v>
      </c>
      <c r="G60" s="68">
        <f>I58</f>
        <v>1293.1684531199999</v>
      </c>
      <c r="H60" s="73">
        <f>G60/F60</f>
        <v>3.4650815999999995</v>
      </c>
      <c r="I60" s="97">
        <f>H60</f>
        <v>3.4650815999999995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19.533162250803858</v>
      </c>
      <c r="H64" s="97">
        <f>I60</f>
        <v>3.4650815999999995</v>
      </c>
      <c r="I64" s="97">
        <f>SUM(G64:H64)</f>
        <v>22.99824385080386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22.99824385080386</v>
      </c>
      <c r="H68" s="125">
        <f>G68*F68</f>
        <v>5.0596136471768496</v>
      </c>
      <c r="I68" s="126">
        <f>H68</f>
        <v>5.0596136471768496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28.057857497980709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2:I74"/>
  <sheetViews>
    <sheetView topLeftCell="A27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298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19.02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380.4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380.4</v>
      </c>
      <c r="G36" s="68">
        <f>I34</f>
        <v>7289.7761520000004</v>
      </c>
      <c r="H36" s="73">
        <f>G36/F36</f>
        <v>19.163449400630917</v>
      </c>
      <c r="I36" s="97">
        <f>H36</f>
        <v>19.163449400630917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380.4</v>
      </c>
      <c r="G41" s="73">
        <f>H40</f>
        <v>1.5125</v>
      </c>
      <c r="H41" s="68">
        <f>F41*G41</f>
        <v>575.3549999999999</v>
      </c>
      <c r="I41" s="68">
        <f>H41</f>
        <v>575.3549999999999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380.4</v>
      </c>
      <c r="G47" s="103">
        <f>G46</f>
        <v>6.5549999999999997E-2</v>
      </c>
      <c r="H47" s="68">
        <f>F47*G47</f>
        <v>24.935219999999997</v>
      </c>
      <c r="I47" s="73">
        <f>H47</f>
        <v>24.935219999999997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380.4</v>
      </c>
      <c r="G51" s="68">
        <f>H50</f>
        <v>0.30953159999999996</v>
      </c>
      <c r="H51" s="68">
        <f>F51*G51</f>
        <v>117.74582063999998</v>
      </c>
      <c r="I51" s="68">
        <f>H51</f>
        <v>117.74582063999998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380.4</v>
      </c>
      <c r="G54" s="68">
        <f>H53</f>
        <v>1.2375</v>
      </c>
      <c r="H54" s="68">
        <f>F54*G54</f>
        <v>470.745</v>
      </c>
      <c r="I54" s="73">
        <f>H54</f>
        <v>470.745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380.4</v>
      </c>
      <c r="G57" s="111">
        <f>H56</f>
        <v>0.34</v>
      </c>
      <c r="H57" s="114">
        <f>F57*G57</f>
        <v>129.33600000000001</v>
      </c>
      <c r="I57" s="114">
        <f>H57</f>
        <v>129.33600000000001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1318.1170406399999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380.4</v>
      </c>
      <c r="G60" s="68">
        <f>I58</f>
        <v>1318.1170406399999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19.163449400630917</v>
      </c>
      <c r="H64" s="97">
        <f>I60</f>
        <v>3.4650816</v>
      </c>
      <c r="I64" s="97">
        <f>SUM(G64:H64)</f>
        <v>22.628531000630918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22.628531000630918</v>
      </c>
      <c r="H68" s="125">
        <f>G68*F68</f>
        <v>4.9782768201388023</v>
      </c>
      <c r="I68" s="126">
        <f>H68</f>
        <v>4.9782768201388023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27.606807820769721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2:I74"/>
  <sheetViews>
    <sheetView topLeftCell="A30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299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36.72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734.4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734.4</v>
      </c>
      <c r="G36" s="68">
        <f>I34</f>
        <v>7289.7761520000004</v>
      </c>
      <c r="H36" s="73">
        <f>G36/F36</f>
        <v>9.9261657843137261</v>
      </c>
      <c r="I36" s="97">
        <f>H36</f>
        <v>9.9261657843137261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734.4</v>
      </c>
      <c r="G41" s="73">
        <f>H40</f>
        <v>1.5125</v>
      </c>
      <c r="H41" s="68">
        <f>F41*G41</f>
        <v>1110.78</v>
      </c>
      <c r="I41" s="68">
        <f>H41</f>
        <v>1110.78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734.4</v>
      </c>
      <c r="G47" s="103">
        <f>G46</f>
        <v>6.5549999999999997E-2</v>
      </c>
      <c r="H47" s="68">
        <f>F47*G47</f>
        <v>48.139919999999996</v>
      </c>
      <c r="I47" s="73">
        <f>H47</f>
        <v>48.139919999999996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734.4</v>
      </c>
      <c r="G51" s="68">
        <f>H50</f>
        <v>0.30953159999999996</v>
      </c>
      <c r="H51" s="68">
        <f>F51*G51</f>
        <v>227.32000703999998</v>
      </c>
      <c r="I51" s="68">
        <f>H51</f>
        <v>227.32000703999998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734.4</v>
      </c>
      <c r="G54" s="68">
        <f>H53</f>
        <v>1.2375</v>
      </c>
      <c r="H54" s="68">
        <f>F54*G54</f>
        <v>908.82</v>
      </c>
      <c r="I54" s="73">
        <f>H54</f>
        <v>908.82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734.4</v>
      </c>
      <c r="G57" s="111">
        <f>H56</f>
        <v>0.34</v>
      </c>
      <c r="H57" s="114">
        <f>F57*G57</f>
        <v>249.696</v>
      </c>
      <c r="I57" s="114">
        <f>H57</f>
        <v>249.696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2544.7559270400002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734.4</v>
      </c>
      <c r="G60" s="68">
        <f>I58</f>
        <v>2544.7559270400002</v>
      </c>
      <c r="H60" s="73">
        <f>G60/F60</f>
        <v>3.4650816000000004</v>
      </c>
      <c r="I60" s="97">
        <f>H60</f>
        <v>3.4650816000000004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9.9261657843137261</v>
      </c>
      <c r="H64" s="97">
        <f>I60</f>
        <v>3.4650816000000004</v>
      </c>
      <c r="I64" s="97">
        <f>SUM(G64:H64)</f>
        <v>13.391247384313726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13.391247384313726</v>
      </c>
      <c r="H68" s="125">
        <f>G68*F68</f>
        <v>2.9460744245490198</v>
      </c>
      <c r="I68" s="126">
        <f>H68</f>
        <v>2.9460744245490198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16.337321808862747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5"/>
  <sheetViews>
    <sheetView tabSelected="1" topLeftCell="A12" workbookViewId="0">
      <selection activeCell="B33" sqref="B33"/>
    </sheetView>
  </sheetViews>
  <sheetFormatPr defaultColWidth="9.109375" defaultRowHeight="13.8" x14ac:dyDescent="0.3"/>
  <cols>
    <col min="1" max="1" width="51.109375" style="1" bestFit="1" customWidth="1"/>
    <col min="2" max="2" width="11.33203125" style="1" customWidth="1"/>
    <col min="3" max="3" width="48.44140625" style="1" bestFit="1" customWidth="1"/>
    <col min="4" max="16384" width="9.109375" style="1"/>
  </cols>
  <sheetData>
    <row r="1" spans="1:3" x14ac:dyDescent="0.3">
      <c r="A1" s="235" t="s">
        <v>270</v>
      </c>
      <c r="B1" s="235"/>
    </row>
    <row r="2" spans="1:3" ht="14.4" thickBot="1" x14ac:dyDescent="0.35">
      <c r="A2" s="235"/>
      <c r="B2" s="235"/>
    </row>
    <row r="3" spans="1:3" ht="14.4" thickBot="1" x14ac:dyDescent="0.35">
      <c r="A3" s="236"/>
      <c r="B3" s="237"/>
      <c r="C3" s="36"/>
    </row>
    <row r="4" spans="1:3" ht="14.4" x14ac:dyDescent="0.3">
      <c r="A4" s="238"/>
      <c r="B4" s="238"/>
    </row>
    <row r="5" spans="1:3" x14ac:dyDescent="0.3">
      <c r="A5" s="133" t="s">
        <v>227</v>
      </c>
      <c r="B5" s="133" t="s">
        <v>228</v>
      </c>
      <c r="C5" s="133" t="s">
        <v>229</v>
      </c>
    </row>
    <row r="6" spans="1:3" x14ac:dyDescent="0.3">
      <c r="A6" s="134" t="s">
        <v>230</v>
      </c>
      <c r="B6" s="135">
        <v>0.2</v>
      </c>
      <c r="C6" s="136" t="s">
        <v>231</v>
      </c>
    </row>
    <row r="7" spans="1:3" x14ac:dyDescent="0.3">
      <c r="A7" s="134" t="s">
        <v>232</v>
      </c>
      <c r="B7" s="135">
        <v>0.08</v>
      </c>
      <c r="C7" s="136" t="s">
        <v>233</v>
      </c>
    </row>
    <row r="8" spans="1:3" x14ac:dyDescent="0.3">
      <c r="A8" s="134" t="s">
        <v>234</v>
      </c>
      <c r="B8" s="135">
        <v>1.4999999999999999E-2</v>
      </c>
      <c r="C8" s="136" t="s">
        <v>235</v>
      </c>
    </row>
    <row r="9" spans="1:3" x14ac:dyDescent="0.3">
      <c r="A9" s="134" t="s">
        <v>236</v>
      </c>
      <c r="B9" s="135">
        <v>0.01</v>
      </c>
      <c r="C9" s="136" t="s">
        <v>237</v>
      </c>
    </row>
    <row r="10" spans="1:3" x14ac:dyDescent="0.3">
      <c r="A10" s="134" t="s">
        <v>238</v>
      </c>
      <c r="B10" s="135">
        <v>2E-3</v>
      </c>
      <c r="C10" s="136" t="s">
        <v>239</v>
      </c>
    </row>
    <row r="11" spans="1:3" x14ac:dyDescent="0.3">
      <c r="A11" s="134" t="s">
        <v>240</v>
      </c>
      <c r="B11" s="135">
        <v>6.0000000000000001E-3</v>
      </c>
      <c r="C11" s="136" t="s">
        <v>241</v>
      </c>
    </row>
    <row r="12" spans="1:3" x14ac:dyDescent="0.3">
      <c r="A12" s="134" t="s">
        <v>242</v>
      </c>
      <c r="B12" s="135">
        <v>2.5000000000000001E-2</v>
      </c>
      <c r="C12" s="136" t="s">
        <v>243</v>
      </c>
    </row>
    <row r="13" spans="1:3" x14ac:dyDescent="0.3">
      <c r="A13" s="137" t="s">
        <v>244</v>
      </c>
      <c r="B13" s="135">
        <v>0.03</v>
      </c>
      <c r="C13" s="136" t="s">
        <v>245</v>
      </c>
    </row>
    <row r="14" spans="1:3" x14ac:dyDescent="0.3">
      <c r="A14" s="138" t="s">
        <v>246</v>
      </c>
      <c r="B14" s="139">
        <v>0.36799999999999999</v>
      </c>
      <c r="C14" s="140"/>
    </row>
    <row r="15" spans="1:3" x14ac:dyDescent="0.3">
      <c r="A15" s="232"/>
      <c r="B15" s="233"/>
      <c r="C15" s="234"/>
    </row>
    <row r="16" spans="1:3" x14ac:dyDescent="0.3">
      <c r="A16" s="141" t="s">
        <v>247</v>
      </c>
      <c r="B16" s="142" t="s">
        <v>228</v>
      </c>
      <c r="C16" s="133" t="s">
        <v>229</v>
      </c>
    </row>
    <row r="17" spans="1:3" x14ac:dyDescent="0.3">
      <c r="A17" s="134" t="s">
        <v>248</v>
      </c>
      <c r="B17" s="143">
        <v>2.58E-2</v>
      </c>
      <c r="C17" s="136" t="s">
        <v>249</v>
      </c>
    </row>
    <row r="18" spans="1:3" x14ac:dyDescent="0.3">
      <c r="A18" s="134" t="s">
        <v>250</v>
      </c>
      <c r="B18" s="135">
        <v>4.0000000000000002E-4</v>
      </c>
      <c r="C18" s="136" t="s">
        <v>249</v>
      </c>
    </row>
    <row r="19" spans="1:3" x14ac:dyDescent="0.3">
      <c r="A19" s="134" t="s">
        <v>251</v>
      </c>
      <c r="B19" s="135">
        <v>1E-4</v>
      </c>
      <c r="C19" s="136" t="s">
        <v>252</v>
      </c>
    </row>
    <row r="20" spans="1:3" x14ac:dyDescent="0.3">
      <c r="A20" s="134" t="s">
        <v>253</v>
      </c>
      <c r="B20" s="135">
        <v>2.0000000000000001E-4</v>
      </c>
      <c r="C20" s="136" t="s">
        <v>252</v>
      </c>
    </row>
    <row r="21" spans="1:3" x14ac:dyDescent="0.3">
      <c r="A21" s="134" t="s">
        <v>254</v>
      </c>
      <c r="B21" s="135">
        <v>1.1000000000000001E-3</v>
      </c>
      <c r="C21" s="136" t="s">
        <v>249</v>
      </c>
    </row>
    <row r="22" spans="1:3" x14ac:dyDescent="0.3">
      <c r="A22" s="134" t="s">
        <v>255</v>
      </c>
      <c r="B22" s="135">
        <v>2.24E-2</v>
      </c>
      <c r="C22" s="136" t="s">
        <v>252</v>
      </c>
    </row>
    <row r="23" spans="1:3" x14ac:dyDescent="0.3">
      <c r="A23" s="134" t="s">
        <v>256</v>
      </c>
      <c r="B23" s="135">
        <v>4.3099999999999999E-2</v>
      </c>
      <c r="C23" s="136" t="s">
        <v>252</v>
      </c>
    </row>
    <row r="24" spans="1:3" x14ac:dyDescent="0.3">
      <c r="A24" s="138" t="s">
        <v>257</v>
      </c>
      <c r="B24" s="139">
        <v>9.3100000000000002E-2</v>
      </c>
      <c r="C24" s="140"/>
    </row>
    <row r="25" spans="1:3" x14ac:dyDescent="0.3">
      <c r="A25" s="232"/>
      <c r="B25" s="233"/>
      <c r="C25" s="234"/>
    </row>
    <row r="26" spans="1:3" x14ac:dyDescent="0.3">
      <c r="A26" s="141" t="s">
        <v>258</v>
      </c>
      <c r="B26" s="142" t="s">
        <v>228</v>
      </c>
      <c r="C26" s="133" t="s">
        <v>229</v>
      </c>
    </row>
    <row r="27" spans="1:3" x14ac:dyDescent="0.3">
      <c r="A27" s="134" t="s">
        <v>259</v>
      </c>
      <c r="B27" s="135">
        <v>9.35E-2</v>
      </c>
      <c r="C27" s="136" t="s">
        <v>260</v>
      </c>
    </row>
    <row r="28" spans="1:3" x14ac:dyDescent="0.3">
      <c r="A28" s="134" t="s">
        <v>261</v>
      </c>
      <c r="B28" s="135">
        <v>4.8300000000000003E-2</v>
      </c>
      <c r="C28" s="136" t="s">
        <v>262</v>
      </c>
    </row>
    <row r="29" spans="1:3" x14ac:dyDescent="0.3">
      <c r="A29" s="137" t="s">
        <v>263</v>
      </c>
      <c r="B29" s="135">
        <v>3.5999999999999997E-2</v>
      </c>
      <c r="C29" s="136" t="s">
        <v>260</v>
      </c>
    </row>
    <row r="30" spans="1:3" x14ac:dyDescent="0.3">
      <c r="A30" s="137" t="s">
        <v>264</v>
      </c>
      <c r="B30" s="144">
        <v>8.3999999999999995E-3</v>
      </c>
      <c r="C30" s="136" t="s">
        <v>265</v>
      </c>
    </row>
    <row r="31" spans="1:3" x14ac:dyDescent="0.3">
      <c r="A31" s="137" t="s">
        <v>266</v>
      </c>
      <c r="B31" s="144">
        <v>4.0300000000000002E-2</v>
      </c>
      <c r="C31" s="136" t="s">
        <v>267</v>
      </c>
    </row>
    <row r="32" spans="1:3" x14ac:dyDescent="0.3">
      <c r="A32" s="138" t="s">
        <v>268</v>
      </c>
      <c r="B32" s="145">
        <v>0.22650000000000001</v>
      </c>
      <c r="C32" s="140"/>
    </row>
    <row r="33" spans="1:3" x14ac:dyDescent="0.3">
      <c r="A33" s="138" t="s">
        <v>269</v>
      </c>
      <c r="B33" s="146">
        <v>0.68759999999999999</v>
      </c>
      <c r="C33" s="140"/>
    </row>
    <row r="34" spans="1:3" x14ac:dyDescent="0.3">
      <c r="A34" s="229"/>
      <c r="B34" s="230"/>
      <c r="C34" s="231"/>
    </row>
    <row r="35" spans="1:3" x14ac:dyDescent="0.3">
      <c r="A35" s="147"/>
    </row>
  </sheetData>
  <mergeCells count="6">
    <mergeCell ref="A34:C34"/>
    <mergeCell ref="A25:C25"/>
    <mergeCell ref="A15:C15"/>
    <mergeCell ref="A1:B2"/>
    <mergeCell ref="A3:B3"/>
    <mergeCell ref="A4:B4"/>
  </mergeCells>
  <pageMargins left="0.511811024" right="0.511811024" top="0.78740157499999996" bottom="0.78740157499999996" header="0.31496062000000002" footer="0.3149606200000000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2:I74"/>
  <sheetViews>
    <sheetView topLeftCell="A30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300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30.78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615.6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615.6</v>
      </c>
      <c r="G36" s="68">
        <f>I34</f>
        <v>7289.7761520000004</v>
      </c>
      <c r="H36" s="73">
        <f>G36/F36</f>
        <v>11.841741637426901</v>
      </c>
      <c r="I36" s="97">
        <f>H36</f>
        <v>11.841741637426901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615.6</v>
      </c>
      <c r="G41" s="73">
        <f>H40</f>
        <v>1.5125</v>
      </c>
      <c r="H41" s="68">
        <f>F41*G41</f>
        <v>931.09500000000003</v>
      </c>
      <c r="I41" s="68">
        <f>H41</f>
        <v>931.09500000000003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615.6</v>
      </c>
      <c r="G47" s="103">
        <f>G46</f>
        <v>6.5549999999999997E-2</v>
      </c>
      <c r="H47" s="68">
        <f>F47*G47</f>
        <v>40.352580000000003</v>
      </c>
      <c r="I47" s="73">
        <f>H47</f>
        <v>40.352580000000003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615.6</v>
      </c>
      <c r="G51" s="68">
        <f>H50</f>
        <v>0.30953159999999996</v>
      </c>
      <c r="H51" s="68">
        <f>F51*G51</f>
        <v>190.54765295999999</v>
      </c>
      <c r="I51" s="68">
        <f>H51</f>
        <v>190.54765295999999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615.6</v>
      </c>
      <c r="G54" s="68">
        <f>H53</f>
        <v>1.2375</v>
      </c>
      <c r="H54" s="68">
        <f>F54*G54</f>
        <v>761.80500000000006</v>
      </c>
      <c r="I54" s="73">
        <f>H54</f>
        <v>761.80500000000006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615.6</v>
      </c>
      <c r="G57" s="111">
        <f>H56</f>
        <v>0.34</v>
      </c>
      <c r="H57" s="114">
        <f>F57*G57</f>
        <v>209.30400000000003</v>
      </c>
      <c r="I57" s="114">
        <f>H57</f>
        <v>209.30400000000003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2133.10423296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615.6</v>
      </c>
      <c r="G60" s="68">
        <f>I58</f>
        <v>2133.10423296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11.841741637426901</v>
      </c>
      <c r="H64" s="97">
        <f>I60</f>
        <v>3.4650816</v>
      </c>
      <c r="I64" s="97">
        <f>SUM(G64:H64)</f>
        <v>15.306823237426901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15.306823237426901</v>
      </c>
      <c r="H68" s="125">
        <f>G68*F68</f>
        <v>3.367501112233918</v>
      </c>
      <c r="I68" s="126">
        <f>H68</f>
        <v>3.367501112233918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18.674324349660818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2:I74"/>
  <sheetViews>
    <sheetView topLeftCell="A42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302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334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323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26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520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278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103730</v>
      </c>
      <c r="H17" s="75">
        <f>G17</f>
        <v>103730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25932.5</v>
      </c>
      <c r="H18" s="75">
        <f>G18</f>
        <v>25932.5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77797.5</v>
      </c>
      <c r="H19" s="75">
        <f>G19</f>
        <v>77797.5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11669.625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972.46875</v>
      </c>
      <c r="H21" s="75">
        <f>G21</f>
        <v>972.46875</v>
      </c>
      <c r="I21" s="68">
        <f>H21</f>
        <v>972.46875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326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475.42916666666667</v>
      </c>
      <c r="H26" s="73">
        <f>G26</f>
        <v>475.42916666666667</v>
      </c>
      <c r="I26" s="73">
        <f>H26</f>
        <v>475.42916666666667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H17*3%</f>
        <v>3111.9</v>
      </c>
      <c r="H28" s="90">
        <f>G28</f>
        <v>3111.9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303</v>
      </c>
      <c r="C31" s="65"/>
      <c r="D31" s="66"/>
      <c r="E31" s="63" t="s">
        <v>55</v>
      </c>
      <c r="F31" s="63">
        <v>1</v>
      </c>
      <c r="G31" s="90">
        <f>G17*5%</f>
        <v>5186.5</v>
      </c>
      <c r="H31" s="90">
        <f>G31</f>
        <v>5186.5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8398.66</v>
      </c>
      <c r="H32" s="91">
        <f>G32/12</f>
        <v>699.88833333333332</v>
      </c>
      <c r="I32" s="73">
        <f>H32</f>
        <v>699.88833333333332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6576.082402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520</v>
      </c>
      <c r="G36" s="68">
        <f>I34</f>
        <v>6576.082402</v>
      </c>
      <c r="H36" s="73">
        <f>G36/F36</f>
        <v>12.646312311538461</v>
      </c>
      <c r="I36" s="97">
        <f>H36</f>
        <v>12.646312311538461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9</v>
      </c>
      <c r="G40" s="103">
        <v>6.05</v>
      </c>
      <c r="H40" s="73">
        <f>G40/F40</f>
        <v>0.67222222222222217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520</v>
      </c>
      <c r="G41" s="73">
        <f>H40</f>
        <v>0.67222222222222217</v>
      </c>
      <c r="H41" s="68">
        <f>F41*G41</f>
        <v>349.55555555555554</v>
      </c>
      <c r="I41" s="68">
        <f>H41</f>
        <v>349.55555555555554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5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1.7250000000000001E-2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520</v>
      </c>
      <c r="G47" s="103">
        <f>G46</f>
        <v>1.7250000000000001E-2</v>
      </c>
      <c r="H47" s="68">
        <f>F47*G47</f>
        <v>8.9700000000000006</v>
      </c>
      <c r="I47" s="73">
        <f>H47</f>
        <v>8.9700000000000006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4</v>
      </c>
      <c r="G49" s="68">
        <v>1011.56</v>
      </c>
      <c r="H49" s="68">
        <f>F49*G49</f>
        <v>4046.24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4046.24</v>
      </c>
      <c r="H50" s="68">
        <f>G50/F50</f>
        <v>8.0924799999999991E-2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520</v>
      </c>
      <c r="G51" s="68">
        <f>H50</f>
        <v>8.0924799999999991E-2</v>
      </c>
      <c r="H51" s="68">
        <f>F51*G51</f>
        <v>42.080895999999996</v>
      </c>
      <c r="I51" s="68">
        <f>H51</f>
        <v>42.080895999999996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3.2500000000000001E-2</v>
      </c>
      <c r="G53" s="68">
        <f>(H17)*F53/5000</f>
        <v>0.67424499999999998</v>
      </c>
      <c r="H53" s="68">
        <f>G53</f>
        <v>0.67424499999999998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520</v>
      </c>
      <c r="G54" s="68">
        <f>H53</f>
        <v>0.67424499999999998</v>
      </c>
      <c r="H54" s="68">
        <f>F54*G54</f>
        <v>350.60739999999998</v>
      </c>
      <c r="I54" s="73">
        <f>H54</f>
        <v>350.60739999999998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60</v>
      </c>
      <c r="H56" s="111">
        <f>G56/500</f>
        <v>0.12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520</v>
      </c>
      <c r="G57" s="111">
        <f>H56</f>
        <v>0.12</v>
      </c>
      <c r="H57" s="114">
        <f>F57*G57</f>
        <v>62.4</v>
      </c>
      <c r="I57" s="114">
        <f>H57</f>
        <v>62.4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813.61385155555547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520</v>
      </c>
      <c r="G60" s="68">
        <f>I58</f>
        <v>813.61385155555547</v>
      </c>
      <c r="H60" s="73">
        <f>G60/F60</f>
        <v>1.5646420222222222</v>
      </c>
      <c r="I60" s="97">
        <f>H60</f>
        <v>1.5646420222222222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12.646312311538461</v>
      </c>
      <c r="H64" s="97">
        <f>I60</f>
        <v>1.5646420222222222</v>
      </c>
      <c r="I64" s="97">
        <f>SUM(G64:H64)</f>
        <v>14.210954333760682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14.210954333760682</v>
      </c>
      <c r="H68" s="125">
        <f>G68*F68</f>
        <v>3.1264099534273502</v>
      </c>
      <c r="I68" s="126">
        <f>H68</f>
        <v>3.1264099534273502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17.337364287188031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A70:I70"/>
    <mergeCell ref="B71:H71"/>
    <mergeCell ref="A62:H62"/>
    <mergeCell ref="B63:F63"/>
    <mergeCell ref="B64:F64"/>
    <mergeCell ref="A66:D66"/>
    <mergeCell ref="B67:D67"/>
    <mergeCell ref="B68:D68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16:D16"/>
    <mergeCell ref="A3:I3"/>
    <mergeCell ref="A5:I5"/>
    <mergeCell ref="A12:I12"/>
    <mergeCell ref="B13:D13"/>
    <mergeCell ref="B14:D1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2"/>
  <sheetViews>
    <sheetView workbookViewId="0">
      <selection activeCell="E29" sqref="E29"/>
    </sheetView>
  </sheetViews>
  <sheetFormatPr defaultColWidth="9.109375" defaultRowHeight="13.8" x14ac:dyDescent="0.3"/>
  <cols>
    <col min="1" max="1" width="9.109375" style="1"/>
    <col min="2" max="2" width="21.109375" style="1" customWidth="1"/>
    <col min="3" max="3" width="19.109375" style="1" customWidth="1"/>
    <col min="4" max="16384" width="9.109375" style="1"/>
  </cols>
  <sheetData>
    <row r="1" spans="1:3" ht="15.6" x14ac:dyDescent="0.3">
      <c r="A1" s="129" t="s">
        <v>306</v>
      </c>
    </row>
    <row r="4" spans="1:3" x14ac:dyDescent="0.3">
      <c r="A4" s="130" t="s">
        <v>307</v>
      </c>
      <c r="B4" s="131" t="s">
        <v>308</v>
      </c>
      <c r="C4" s="130" t="s">
        <v>309</v>
      </c>
    </row>
    <row r="5" spans="1:3" x14ac:dyDescent="0.3">
      <c r="A5" s="130">
        <v>1</v>
      </c>
      <c r="B5" s="130">
        <v>6</v>
      </c>
      <c r="C5" s="132">
        <v>0.75</v>
      </c>
    </row>
    <row r="6" spans="1:3" x14ac:dyDescent="0.3">
      <c r="A6" s="130">
        <v>2</v>
      </c>
      <c r="B6" s="130">
        <v>6</v>
      </c>
      <c r="C6" s="132">
        <v>0.75</v>
      </c>
    </row>
    <row r="7" spans="1:3" x14ac:dyDescent="0.3">
      <c r="A7" s="130">
        <v>3</v>
      </c>
      <c r="B7" s="130">
        <v>6</v>
      </c>
      <c r="C7" s="132">
        <v>0.75</v>
      </c>
    </row>
    <row r="8" spans="1:3" x14ac:dyDescent="0.3">
      <c r="A8" s="130">
        <v>4</v>
      </c>
      <c r="B8" s="130">
        <v>6</v>
      </c>
      <c r="C8" s="132">
        <v>0.75</v>
      </c>
    </row>
    <row r="9" spans="1:3" x14ac:dyDescent="0.3">
      <c r="A9" s="130">
        <v>5</v>
      </c>
      <c r="B9" s="130">
        <v>4</v>
      </c>
      <c r="C9" s="132">
        <v>0.5</v>
      </c>
    </row>
    <row r="10" spans="1:3" x14ac:dyDescent="0.3">
      <c r="A10" s="130">
        <v>6</v>
      </c>
      <c r="B10" s="130">
        <v>4</v>
      </c>
      <c r="C10" s="132">
        <v>0.5</v>
      </c>
    </row>
    <row r="11" spans="1:3" x14ac:dyDescent="0.3">
      <c r="A11" s="130">
        <v>7</v>
      </c>
      <c r="B11" s="130">
        <v>4</v>
      </c>
      <c r="C11" s="132">
        <v>0.5</v>
      </c>
    </row>
    <row r="12" spans="1:3" x14ac:dyDescent="0.3">
      <c r="A12" s="130">
        <v>8</v>
      </c>
      <c r="B12" s="130">
        <v>6</v>
      </c>
      <c r="C12" s="132">
        <v>0.75</v>
      </c>
    </row>
    <row r="13" spans="1:3" x14ac:dyDescent="0.3">
      <c r="A13" s="130">
        <v>9</v>
      </c>
      <c r="B13" s="130">
        <v>8</v>
      </c>
      <c r="C13" s="132">
        <v>1</v>
      </c>
    </row>
    <row r="14" spans="1:3" x14ac:dyDescent="0.3">
      <c r="A14" s="130">
        <v>10</v>
      </c>
      <c r="B14" s="130">
        <v>6</v>
      </c>
      <c r="C14" s="132">
        <v>0.75</v>
      </c>
    </row>
    <row r="15" spans="1:3" x14ac:dyDescent="0.3">
      <c r="A15" s="130">
        <v>11</v>
      </c>
      <c r="B15" s="130">
        <v>8</v>
      </c>
      <c r="C15" s="132">
        <v>1</v>
      </c>
    </row>
    <row r="16" spans="1:3" x14ac:dyDescent="0.3">
      <c r="A16" s="130">
        <v>12</v>
      </c>
      <c r="B16" s="130">
        <v>8</v>
      </c>
      <c r="C16" s="132">
        <v>1</v>
      </c>
    </row>
    <row r="17" spans="1:3" x14ac:dyDescent="0.3">
      <c r="A17" s="130">
        <v>13</v>
      </c>
      <c r="B17" s="130">
        <v>8</v>
      </c>
      <c r="C17" s="132">
        <v>1</v>
      </c>
    </row>
    <row r="18" spans="1:3" x14ac:dyDescent="0.3">
      <c r="A18" s="130">
        <v>14</v>
      </c>
      <c r="B18" s="130">
        <v>8</v>
      </c>
      <c r="C18" s="132">
        <v>1</v>
      </c>
    </row>
    <row r="19" spans="1:3" x14ac:dyDescent="0.3">
      <c r="A19" s="130">
        <v>15</v>
      </c>
      <c r="B19" s="130">
        <v>8</v>
      </c>
      <c r="C19" s="132">
        <v>1</v>
      </c>
    </row>
    <row r="20" spans="1:3" x14ac:dyDescent="0.3">
      <c r="A20" s="130">
        <v>16</v>
      </c>
      <c r="B20" s="130">
        <v>8</v>
      </c>
      <c r="C20" s="132">
        <v>1</v>
      </c>
    </row>
    <row r="21" spans="1:3" x14ac:dyDescent="0.3">
      <c r="A21" s="130">
        <v>17</v>
      </c>
      <c r="B21" s="130">
        <v>8</v>
      </c>
      <c r="C21" s="132">
        <v>1</v>
      </c>
    </row>
    <row r="22" spans="1:3" x14ac:dyDescent="0.3">
      <c r="A22" s="130">
        <v>18</v>
      </c>
      <c r="B22" s="130">
        <v>8</v>
      </c>
      <c r="C22" s="132">
        <v>1</v>
      </c>
    </row>
    <row r="23" spans="1:3" x14ac:dyDescent="0.3">
      <c r="A23" s="130">
        <v>19</v>
      </c>
      <c r="B23" s="130">
        <v>8</v>
      </c>
      <c r="C23" s="132">
        <v>1</v>
      </c>
    </row>
    <row r="24" spans="1:3" x14ac:dyDescent="0.3">
      <c r="A24" s="130">
        <v>20</v>
      </c>
      <c r="B24" s="130">
        <v>6</v>
      </c>
      <c r="C24" s="132">
        <v>0.75</v>
      </c>
    </row>
    <row r="25" spans="1:3" x14ac:dyDescent="0.3">
      <c r="A25" s="130">
        <v>21</v>
      </c>
      <c r="B25" s="130">
        <v>8</v>
      </c>
      <c r="C25" s="132">
        <v>1</v>
      </c>
    </row>
    <row r="26" spans="1:3" x14ac:dyDescent="0.3">
      <c r="A26" s="130">
        <v>22</v>
      </c>
      <c r="B26" s="130">
        <v>8</v>
      </c>
      <c r="C26" s="132">
        <v>1</v>
      </c>
    </row>
    <row r="27" spans="1:3" x14ac:dyDescent="0.3">
      <c r="A27" s="130">
        <v>23</v>
      </c>
      <c r="B27" s="130">
        <v>8</v>
      </c>
      <c r="C27" s="132">
        <v>1</v>
      </c>
    </row>
    <row r="28" spans="1:3" x14ac:dyDescent="0.3">
      <c r="A28" s="130">
        <v>24</v>
      </c>
      <c r="B28" s="130">
        <v>8</v>
      </c>
      <c r="C28" s="132">
        <v>1</v>
      </c>
    </row>
    <row r="29" spans="1:3" x14ac:dyDescent="0.3">
      <c r="A29" s="130">
        <v>25</v>
      </c>
      <c r="B29" s="130">
        <v>8</v>
      </c>
      <c r="C29" s="132">
        <v>1</v>
      </c>
    </row>
    <row r="30" spans="1:3" x14ac:dyDescent="0.3">
      <c r="A30" s="130">
        <v>26</v>
      </c>
      <c r="B30" s="130">
        <v>8</v>
      </c>
      <c r="C30" s="132">
        <v>1</v>
      </c>
    </row>
    <row r="31" spans="1:3" x14ac:dyDescent="0.3">
      <c r="A31" s="130">
        <v>27</v>
      </c>
      <c r="B31" s="130">
        <v>8</v>
      </c>
      <c r="C31" s="132">
        <v>1</v>
      </c>
    </row>
    <row r="32" spans="1:3" x14ac:dyDescent="0.3">
      <c r="A32" s="130">
        <v>28</v>
      </c>
      <c r="B32" s="130">
        <v>4</v>
      </c>
      <c r="C32" s="132">
        <v>0.5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74"/>
  <sheetViews>
    <sheetView topLeftCell="A27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274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44.44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888.8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272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888.8</v>
      </c>
      <c r="G36" s="68">
        <f>I34</f>
        <v>7289.7761520000004</v>
      </c>
      <c r="H36" s="73">
        <f>G36/F36</f>
        <v>8.2018183528352839</v>
      </c>
      <c r="I36" s="97">
        <f>H36</f>
        <v>8.2018183528352839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888.8</v>
      </c>
      <c r="G41" s="73">
        <f>H40</f>
        <v>1.5125</v>
      </c>
      <c r="H41" s="68">
        <f>F41*G41</f>
        <v>1344.31</v>
      </c>
      <c r="I41" s="68">
        <f>H41</f>
        <v>1344.31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888.8</v>
      </c>
      <c r="G47" s="103">
        <f>G46</f>
        <v>6.5549999999999997E-2</v>
      </c>
      <c r="H47" s="68">
        <f>F47*G47</f>
        <v>58.260839999999995</v>
      </c>
      <c r="I47" s="73">
        <f>H47</f>
        <v>58.260839999999995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888.8</v>
      </c>
      <c r="G51" s="68">
        <f>H50</f>
        <v>0.30953159999999996</v>
      </c>
      <c r="H51" s="68">
        <f>F51*G51</f>
        <v>275.11168607999997</v>
      </c>
      <c r="I51" s="68">
        <f>H51</f>
        <v>275.11168607999997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3.1E-2</v>
      </c>
      <c r="G53" s="68">
        <f>(H17)*F53/5000</f>
        <v>1.0229999999999999</v>
      </c>
      <c r="H53" s="68">
        <f>G53</f>
        <v>1.0229999999999999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888.8</v>
      </c>
      <c r="G54" s="68">
        <f>H53</f>
        <v>1.0229999999999999</v>
      </c>
      <c r="H54" s="68">
        <f>F54*G54</f>
        <v>909.24239999999986</v>
      </c>
      <c r="I54" s="73">
        <f>H54</f>
        <v>909.24239999999986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888.8</v>
      </c>
      <c r="G57" s="111">
        <f>H56</f>
        <v>0.34</v>
      </c>
      <c r="H57" s="114">
        <f>F57*G57</f>
        <v>302.19200000000001</v>
      </c>
      <c r="I57" s="114">
        <f>H57</f>
        <v>302.19200000000001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2889.1169260799998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888.8</v>
      </c>
      <c r="G60" s="68">
        <f>I58</f>
        <v>2889.1169260799998</v>
      </c>
      <c r="H60" s="73">
        <f>G60/F60</f>
        <v>3.2505815999999998</v>
      </c>
      <c r="I60" s="97">
        <f>H60</f>
        <v>3.2505815999999998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8.2018183528352839</v>
      </c>
      <c r="H64" s="97">
        <f>I60</f>
        <v>3.2505815999999998</v>
      </c>
      <c r="I64" s="97">
        <f>SUM(G64:H64)</f>
        <v>11.452399952835284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11.452399952835284</v>
      </c>
      <c r="H68" s="125">
        <f>G68*F68</f>
        <v>2.5195279896237626</v>
      </c>
      <c r="I68" s="126">
        <f>H68</f>
        <v>2.5195279896237626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13.971927942459047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A70:I70"/>
    <mergeCell ref="B71:H71"/>
    <mergeCell ref="A62:H62"/>
    <mergeCell ref="B63:F63"/>
    <mergeCell ref="B64:F64"/>
    <mergeCell ref="A66:D66"/>
    <mergeCell ref="B67:D67"/>
    <mergeCell ref="B68:D68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16:D16"/>
    <mergeCell ref="A3:I3"/>
    <mergeCell ref="A5:I5"/>
    <mergeCell ref="A12:I12"/>
    <mergeCell ref="B13:D13"/>
    <mergeCell ref="B14:D1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74"/>
  <sheetViews>
    <sheetView topLeftCell="A39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276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21.56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431.2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272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431.2</v>
      </c>
      <c r="G36" s="68">
        <f>I34</f>
        <v>7289.7761520000004</v>
      </c>
      <c r="H36" s="73">
        <f>G36/F36</f>
        <v>16.905788849721709</v>
      </c>
      <c r="I36" s="97">
        <f>H36</f>
        <v>16.905788849721709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431.2</v>
      </c>
      <c r="G41" s="73">
        <f>H40</f>
        <v>1.5125</v>
      </c>
      <c r="H41" s="68">
        <f>F41*G41</f>
        <v>652.18999999999994</v>
      </c>
      <c r="I41" s="68">
        <f>H41</f>
        <v>652.18999999999994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431.2</v>
      </c>
      <c r="G47" s="103">
        <f>G46</f>
        <v>6.5549999999999997E-2</v>
      </c>
      <c r="H47" s="68">
        <f>F47*G47</f>
        <v>28.265159999999998</v>
      </c>
      <c r="I47" s="73">
        <f>H47</f>
        <v>28.265159999999998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431.2</v>
      </c>
      <c r="G51" s="68">
        <f>H50</f>
        <v>0.30953159999999996</v>
      </c>
      <c r="H51" s="68">
        <f>F51*G51</f>
        <v>133.47002591999998</v>
      </c>
      <c r="I51" s="68">
        <f>H51</f>
        <v>133.47002591999998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431.2</v>
      </c>
      <c r="G54" s="68">
        <f>H53</f>
        <v>1.2375</v>
      </c>
      <c r="H54" s="68">
        <f>F54*G54</f>
        <v>533.61</v>
      </c>
      <c r="I54" s="73">
        <f>H54</f>
        <v>533.61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431.2</v>
      </c>
      <c r="G57" s="111">
        <f>H56</f>
        <v>0.34</v>
      </c>
      <c r="H57" s="114">
        <f>F57*G57</f>
        <v>146.608</v>
      </c>
      <c r="I57" s="114">
        <f>H57</f>
        <v>146.608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1494.14318592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431.2</v>
      </c>
      <c r="G60" s="68">
        <f>I58</f>
        <v>1494.14318592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16.905788849721709</v>
      </c>
      <c r="H64" s="97">
        <f>I60</f>
        <v>3.4650816</v>
      </c>
      <c r="I64" s="97">
        <f>SUM(G64:H64)</f>
        <v>20.370870449721711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20.370870449721711</v>
      </c>
      <c r="H68" s="125">
        <f>G68*F68</f>
        <v>4.4815914989387764</v>
      </c>
      <c r="I68" s="126">
        <f>H68</f>
        <v>4.4815914989387764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24.852461948660487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I74"/>
  <sheetViews>
    <sheetView topLeftCell="A27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282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65.94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1318.8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272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327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326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1318.8</v>
      </c>
      <c r="G36" s="68">
        <f>I34</f>
        <v>7289.7761520000004</v>
      </c>
      <c r="H36" s="73">
        <f>G36/F36</f>
        <v>5.5275827661510473</v>
      </c>
      <c r="I36" s="97">
        <f>H36</f>
        <v>5.5275827661510473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1318.8</v>
      </c>
      <c r="G41" s="73">
        <f>H40</f>
        <v>1.5125</v>
      </c>
      <c r="H41" s="68">
        <f>F41*G41</f>
        <v>1994.6849999999999</v>
      </c>
      <c r="I41" s="68">
        <f>H41</f>
        <v>1994.6849999999999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1318.8</v>
      </c>
      <c r="G47" s="103">
        <f>G46</f>
        <v>6.5549999999999997E-2</v>
      </c>
      <c r="H47" s="68">
        <f>F47*G47</f>
        <v>86.447339999999997</v>
      </c>
      <c r="I47" s="73">
        <f>H47</f>
        <v>86.447339999999997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1318.8</v>
      </c>
      <c r="G51" s="68">
        <f>H50</f>
        <v>0.30953159999999996</v>
      </c>
      <c r="H51" s="68">
        <f>F51*G51</f>
        <v>408.21027407999992</v>
      </c>
      <c r="I51" s="68">
        <f>H51</f>
        <v>408.21027407999992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1318.8</v>
      </c>
      <c r="G54" s="68">
        <f>H53</f>
        <v>1.2375</v>
      </c>
      <c r="H54" s="68">
        <f>F54*G54</f>
        <v>1632.0150000000001</v>
      </c>
      <c r="I54" s="73">
        <f>H54</f>
        <v>1632.0150000000001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1318.8</v>
      </c>
      <c r="G57" s="111">
        <f>H56</f>
        <v>0.34</v>
      </c>
      <c r="H57" s="114">
        <f>F57*G57</f>
        <v>448.392</v>
      </c>
      <c r="I57" s="114">
        <f>H57</f>
        <v>448.392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4569.7496140800004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1318.8</v>
      </c>
      <c r="G60" s="68">
        <f>I58</f>
        <v>4569.7496140800004</v>
      </c>
      <c r="H60" s="73">
        <f>G60/F60</f>
        <v>3.4650816000000004</v>
      </c>
      <c r="I60" s="97">
        <f>H60</f>
        <v>3.4650816000000004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5.5275827661510473</v>
      </c>
      <c r="H64" s="97">
        <f>I60</f>
        <v>3.4650816000000004</v>
      </c>
      <c r="I64" s="97">
        <f>SUM(G64:H64)</f>
        <v>8.9926643661510468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8.9926643661510468</v>
      </c>
      <c r="H68" s="125">
        <f>G68*F68</f>
        <v>1.9783861605532302</v>
      </c>
      <c r="I68" s="126">
        <f>H68</f>
        <v>1.9783861605532302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10.971050526704277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I74"/>
  <sheetViews>
    <sheetView topLeftCell="A30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277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37.82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756.4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278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756.4</v>
      </c>
      <c r="G36" s="68">
        <f>I34</f>
        <v>7289.7761520000004</v>
      </c>
      <c r="H36" s="73">
        <f>G36/F36</f>
        <v>9.6374618614489691</v>
      </c>
      <c r="I36" s="97">
        <f>H36</f>
        <v>9.6374618614489691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756.4</v>
      </c>
      <c r="G41" s="73">
        <f>H40</f>
        <v>1.5125</v>
      </c>
      <c r="H41" s="68">
        <f>F41*G41</f>
        <v>1144.0549999999998</v>
      </c>
      <c r="I41" s="68">
        <f>H41</f>
        <v>1144.0549999999998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756.4</v>
      </c>
      <c r="G47" s="103">
        <f>G46</f>
        <v>6.5549999999999997E-2</v>
      </c>
      <c r="H47" s="68">
        <f>F47*G47</f>
        <v>49.582019999999993</v>
      </c>
      <c r="I47" s="73">
        <f>H47</f>
        <v>49.582019999999993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756.4</v>
      </c>
      <c r="G51" s="68">
        <f>H50</f>
        <v>0.30953159999999996</v>
      </c>
      <c r="H51" s="68">
        <f>F51*G51</f>
        <v>234.12970223999997</v>
      </c>
      <c r="I51" s="68">
        <f>H51</f>
        <v>234.12970223999997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756.4</v>
      </c>
      <c r="G54" s="68">
        <f>H53</f>
        <v>1.2375</v>
      </c>
      <c r="H54" s="68">
        <f>F54*G54</f>
        <v>936.04499999999996</v>
      </c>
      <c r="I54" s="73">
        <f>H54</f>
        <v>936.04499999999996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756.4</v>
      </c>
      <c r="G57" s="111">
        <f>H56</f>
        <v>0.34</v>
      </c>
      <c r="H57" s="114">
        <f>F57*G57</f>
        <v>257.17599999999999</v>
      </c>
      <c r="I57" s="114">
        <f>H57</f>
        <v>257.17599999999999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2620.9877222399996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756.4</v>
      </c>
      <c r="G60" s="68">
        <f>I58</f>
        <v>2620.9877222399996</v>
      </c>
      <c r="H60" s="73">
        <f>G60/F60</f>
        <v>3.4650815999999995</v>
      </c>
      <c r="I60" s="97">
        <f>H60</f>
        <v>3.4650815999999995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9.6374618614489691</v>
      </c>
      <c r="H64" s="97">
        <f>I60</f>
        <v>3.4650815999999995</v>
      </c>
      <c r="I64" s="97">
        <f>SUM(G64:H64)</f>
        <v>13.102543461448969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13.102543461448969</v>
      </c>
      <c r="H68" s="125">
        <f>G68*F68</f>
        <v>2.8825595615187729</v>
      </c>
      <c r="I68" s="126">
        <f>H68</f>
        <v>2.8825595615187729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15.985103022967742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I74"/>
  <sheetViews>
    <sheetView topLeftCell="A30" workbookViewId="0">
      <selection activeCell="G49" sqref="G49"/>
    </sheetView>
  </sheetViews>
  <sheetFormatPr defaultColWidth="9.109375" defaultRowHeight="14.4" x14ac:dyDescent="0.3"/>
  <cols>
    <col min="1" max="1" width="9.109375" style="47"/>
    <col min="2" max="2" width="13.109375" style="47" customWidth="1"/>
    <col min="3" max="3" width="14.33203125" style="47" customWidth="1"/>
    <col min="4" max="4" width="17.33203125" style="51" customWidth="1"/>
    <col min="5" max="5" width="13.6640625" style="47" customWidth="1"/>
    <col min="6" max="6" width="11.44140625" style="47" customWidth="1"/>
    <col min="7" max="7" width="14.6640625" style="47" customWidth="1"/>
    <col min="8" max="8" width="12.33203125" style="47" customWidth="1"/>
    <col min="9" max="9" width="15.109375" style="47" customWidth="1"/>
    <col min="10" max="16384" width="9.109375" style="1"/>
  </cols>
  <sheetData>
    <row r="2" spans="1:9" x14ac:dyDescent="0.3">
      <c r="A2" s="51"/>
      <c r="D2" s="47"/>
    </row>
    <row r="3" spans="1:9" x14ac:dyDescent="0.3">
      <c r="A3" s="242" t="s">
        <v>279</v>
      </c>
      <c r="B3" s="242"/>
      <c r="C3" s="242"/>
      <c r="D3" s="242"/>
      <c r="E3" s="242"/>
      <c r="F3" s="242"/>
      <c r="G3" s="242"/>
      <c r="H3" s="242"/>
      <c r="I3" s="242"/>
    </row>
    <row r="4" spans="1:9" ht="15" thickBot="1" x14ac:dyDescent="0.35">
      <c r="A4" s="51"/>
      <c r="D4" s="47"/>
    </row>
    <row r="5" spans="1:9" x14ac:dyDescent="0.3">
      <c r="A5" s="243" t="s">
        <v>333</v>
      </c>
      <c r="B5" s="244"/>
      <c r="C5" s="244"/>
      <c r="D5" s="244"/>
      <c r="E5" s="244"/>
      <c r="F5" s="244"/>
      <c r="G5" s="244"/>
      <c r="H5" s="244"/>
      <c r="I5" s="245"/>
    </row>
    <row r="6" spans="1:9" x14ac:dyDescent="0.3">
      <c r="A6" s="52" t="s">
        <v>313</v>
      </c>
      <c r="B6" s="53"/>
      <c r="C6" s="53"/>
      <c r="D6" s="53"/>
      <c r="E6" s="53"/>
      <c r="F6" s="53"/>
      <c r="G6" s="53"/>
      <c r="H6" s="53"/>
      <c r="I6" s="54"/>
    </row>
    <row r="7" spans="1:9" x14ac:dyDescent="0.3">
      <c r="A7" s="52" t="s">
        <v>9</v>
      </c>
      <c r="B7" s="53"/>
      <c r="C7" s="53"/>
      <c r="D7" s="53"/>
      <c r="E7" s="53"/>
      <c r="F7" s="53"/>
      <c r="G7" s="53"/>
      <c r="H7" s="53"/>
      <c r="I7" s="54"/>
    </row>
    <row r="8" spans="1:9" x14ac:dyDescent="0.3">
      <c r="A8" s="52" t="s">
        <v>10</v>
      </c>
      <c r="B8" s="53"/>
      <c r="C8" s="53"/>
      <c r="D8" s="53"/>
      <c r="E8" s="55">
        <v>73.52</v>
      </c>
      <c r="F8" s="53"/>
      <c r="G8" s="53"/>
      <c r="H8" s="53"/>
      <c r="I8" s="54"/>
    </row>
    <row r="9" spans="1:9" x14ac:dyDescent="0.3">
      <c r="A9" s="56" t="s">
        <v>11</v>
      </c>
      <c r="D9" s="47"/>
      <c r="E9" s="57">
        <f>E8*20</f>
        <v>1470.3999999999999</v>
      </c>
      <c r="I9" s="58"/>
    </row>
    <row r="10" spans="1:9" ht="15" thickBot="1" x14ac:dyDescent="0.35">
      <c r="A10" s="59" t="s">
        <v>12</v>
      </c>
      <c r="B10" s="60"/>
      <c r="C10" s="60"/>
      <c r="D10" s="60"/>
      <c r="E10" s="61" t="s">
        <v>280</v>
      </c>
      <c r="F10" s="60"/>
      <c r="G10" s="60"/>
      <c r="H10" s="60"/>
      <c r="I10" s="62"/>
    </row>
    <row r="11" spans="1:9" x14ac:dyDescent="0.3">
      <c r="A11" s="51"/>
      <c r="D11" s="47"/>
    </row>
    <row r="12" spans="1:9" x14ac:dyDescent="0.3">
      <c r="A12" s="246" t="s">
        <v>13</v>
      </c>
      <c r="B12" s="246"/>
      <c r="C12" s="246"/>
      <c r="D12" s="246"/>
      <c r="E12" s="246"/>
      <c r="F12" s="246"/>
      <c r="G12" s="246"/>
      <c r="H12" s="246"/>
      <c r="I12" s="246"/>
    </row>
    <row r="13" spans="1:9" x14ac:dyDescent="0.3">
      <c r="A13" s="63" t="s">
        <v>4</v>
      </c>
      <c r="B13" s="239" t="s">
        <v>14</v>
      </c>
      <c r="C13" s="240"/>
      <c r="D13" s="241"/>
      <c r="E13" s="63" t="s">
        <v>15</v>
      </c>
      <c r="F13" s="63" t="s">
        <v>16</v>
      </c>
      <c r="G13" s="63" t="s">
        <v>17</v>
      </c>
      <c r="H13" s="63" t="s">
        <v>18</v>
      </c>
      <c r="I13" s="67" t="s">
        <v>19</v>
      </c>
    </row>
    <row r="14" spans="1:9" x14ac:dyDescent="0.3">
      <c r="A14" s="68" t="s">
        <v>20</v>
      </c>
      <c r="B14" s="247" t="s">
        <v>21</v>
      </c>
      <c r="C14" s="248"/>
      <c r="D14" s="249"/>
      <c r="E14" s="68" t="s">
        <v>22</v>
      </c>
      <c r="F14" s="68">
        <v>1</v>
      </c>
      <c r="G14" s="68">
        <v>2624.02</v>
      </c>
      <c r="H14" s="72">
        <f>G14</f>
        <v>2624.02</v>
      </c>
      <c r="I14" s="68">
        <f>G14</f>
        <v>2624.02</v>
      </c>
    </row>
    <row r="15" spans="1:9" x14ac:dyDescent="0.3">
      <c r="A15" s="68" t="s">
        <v>23</v>
      </c>
      <c r="B15" s="69" t="s">
        <v>271</v>
      </c>
      <c r="C15" s="70"/>
      <c r="D15" s="71"/>
      <c r="E15" s="68" t="s">
        <v>22</v>
      </c>
      <c r="F15" s="68">
        <v>1</v>
      </c>
      <c r="G15" s="68">
        <f>G14*68.76%</f>
        <v>1804.2761520000001</v>
      </c>
      <c r="H15" s="72">
        <f>G15</f>
        <v>1804.2761520000001</v>
      </c>
      <c r="I15" s="68">
        <f>H15</f>
        <v>1804.2761520000001</v>
      </c>
    </row>
    <row r="16" spans="1:9" x14ac:dyDescent="0.3">
      <c r="A16" s="63" t="s">
        <v>5</v>
      </c>
      <c r="B16" s="239" t="s">
        <v>24</v>
      </c>
      <c r="C16" s="240"/>
      <c r="D16" s="241"/>
      <c r="E16" s="63" t="s">
        <v>15</v>
      </c>
      <c r="F16" s="63" t="s">
        <v>16</v>
      </c>
      <c r="G16" s="63" t="s">
        <v>17</v>
      </c>
      <c r="H16" s="63" t="s">
        <v>18</v>
      </c>
      <c r="I16" s="73" t="s">
        <v>19</v>
      </c>
    </row>
    <row r="17" spans="1:9" x14ac:dyDescent="0.3">
      <c r="A17" s="63" t="s">
        <v>25</v>
      </c>
      <c r="B17" s="239" t="s">
        <v>26</v>
      </c>
      <c r="C17" s="240"/>
      <c r="D17" s="241"/>
      <c r="E17" s="63" t="s">
        <v>27</v>
      </c>
      <c r="F17" s="63">
        <v>1</v>
      </c>
      <c r="G17" s="74">
        <v>165000</v>
      </c>
      <c r="H17" s="75">
        <f>G17</f>
        <v>165000</v>
      </c>
      <c r="I17" s="76"/>
    </row>
    <row r="18" spans="1:9" x14ac:dyDescent="0.3">
      <c r="A18" s="63" t="s">
        <v>28</v>
      </c>
      <c r="B18" s="239" t="s">
        <v>29</v>
      </c>
      <c r="C18" s="240"/>
      <c r="D18" s="241"/>
      <c r="E18" s="63" t="s">
        <v>30</v>
      </c>
      <c r="F18" s="63">
        <v>0.25</v>
      </c>
      <c r="G18" s="74">
        <f>F18*H17</f>
        <v>41250</v>
      </c>
      <c r="H18" s="75">
        <f>G18</f>
        <v>41250</v>
      </c>
      <c r="I18" s="77"/>
    </row>
    <row r="19" spans="1:9" x14ac:dyDescent="0.3">
      <c r="A19" s="63" t="s">
        <v>31</v>
      </c>
      <c r="B19" s="239" t="s">
        <v>32</v>
      </c>
      <c r="C19" s="240"/>
      <c r="D19" s="241"/>
      <c r="E19" s="63" t="s">
        <v>30</v>
      </c>
      <c r="F19" s="73">
        <v>1</v>
      </c>
      <c r="G19" s="78">
        <f>G17-G18</f>
        <v>123750</v>
      </c>
      <c r="H19" s="75">
        <f>G19</f>
        <v>123750</v>
      </c>
      <c r="I19" s="77"/>
    </row>
    <row r="20" spans="1:9" x14ac:dyDescent="0.3">
      <c r="A20" s="79" t="s">
        <v>33</v>
      </c>
      <c r="B20" s="239" t="s">
        <v>34</v>
      </c>
      <c r="C20" s="240"/>
      <c r="D20" s="241"/>
      <c r="E20" s="63" t="s">
        <v>35</v>
      </c>
      <c r="F20" s="63">
        <v>15</v>
      </c>
      <c r="G20" s="80">
        <f>G19*15%</f>
        <v>18562.5</v>
      </c>
      <c r="H20" s="75"/>
      <c r="I20" s="77"/>
    </row>
    <row r="21" spans="1:9" x14ac:dyDescent="0.3">
      <c r="A21" s="63" t="s">
        <v>36</v>
      </c>
      <c r="B21" s="239" t="s">
        <v>37</v>
      </c>
      <c r="C21" s="240"/>
      <c r="D21" s="241"/>
      <c r="E21" s="63" t="s">
        <v>22</v>
      </c>
      <c r="F21" s="63">
        <v>1</v>
      </c>
      <c r="G21" s="81">
        <f>G20/12</f>
        <v>1546.875</v>
      </c>
      <c r="H21" s="75">
        <f>G21</f>
        <v>1546.875</v>
      </c>
      <c r="I21" s="68">
        <f>H21</f>
        <v>1546.875</v>
      </c>
    </row>
    <row r="22" spans="1:9" x14ac:dyDescent="0.3">
      <c r="A22" s="63" t="s">
        <v>6</v>
      </c>
      <c r="B22" s="239" t="s">
        <v>38</v>
      </c>
      <c r="C22" s="240"/>
      <c r="D22" s="241"/>
      <c r="E22" s="63" t="s">
        <v>15</v>
      </c>
      <c r="F22" s="63" t="s">
        <v>16</v>
      </c>
      <c r="G22" s="63" t="s">
        <v>17</v>
      </c>
      <c r="H22" s="63" t="s">
        <v>18</v>
      </c>
      <c r="I22" s="73" t="s">
        <v>19</v>
      </c>
    </row>
    <row r="23" spans="1:9" x14ac:dyDescent="0.3">
      <c r="A23" s="63" t="s">
        <v>39</v>
      </c>
      <c r="B23" s="64" t="s">
        <v>325</v>
      </c>
      <c r="C23" s="65"/>
      <c r="D23" s="66"/>
      <c r="E23" s="63" t="s">
        <v>35</v>
      </c>
      <c r="F23" s="110">
        <v>5.5E-2</v>
      </c>
      <c r="G23" s="63"/>
      <c r="H23" s="82"/>
      <c r="I23" s="83"/>
    </row>
    <row r="24" spans="1:9" x14ac:dyDescent="0.3">
      <c r="A24" s="63" t="s">
        <v>40</v>
      </c>
      <c r="B24" s="64" t="s">
        <v>41</v>
      </c>
      <c r="C24" s="65"/>
      <c r="D24" s="66"/>
      <c r="E24" s="63" t="s">
        <v>42</v>
      </c>
      <c r="F24" s="84">
        <v>5</v>
      </c>
      <c r="G24" s="63"/>
      <c r="H24" s="82"/>
      <c r="I24" s="85"/>
    </row>
    <row r="25" spans="1:9" x14ac:dyDescent="0.3">
      <c r="A25" s="63" t="s">
        <v>43</v>
      </c>
      <c r="B25" s="239" t="s">
        <v>44</v>
      </c>
      <c r="C25" s="240"/>
      <c r="D25" s="241"/>
      <c r="E25" s="63" t="s">
        <v>35</v>
      </c>
      <c r="F25" s="63">
        <f>F23/12</f>
        <v>4.5833333333333334E-3</v>
      </c>
      <c r="G25" s="86"/>
      <c r="H25" s="87"/>
      <c r="I25" s="88"/>
    </row>
    <row r="26" spans="1:9" x14ac:dyDescent="0.3">
      <c r="A26" s="63" t="s">
        <v>45</v>
      </c>
      <c r="B26" s="239" t="s">
        <v>46</v>
      </c>
      <c r="C26" s="240"/>
      <c r="D26" s="241"/>
      <c r="E26" s="63" t="s">
        <v>22</v>
      </c>
      <c r="F26" s="63">
        <v>1</v>
      </c>
      <c r="G26" s="89">
        <f>(F25*H17)</f>
        <v>756.25</v>
      </c>
      <c r="H26" s="73">
        <f>G26</f>
        <v>756.25</v>
      </c>
      <c r="I26" s="73">
        <f>H26</f>
        <v>756.25</v>
      </c>
    </row>
    <row r="27" spans="1:9" x14ac:dyDescent="0.3">
      <c r="A27" s="63" t="s">
        <v>47</v>
      </c>
      <c r="B27" s="239" t="s">
        <v>48</v>
      </c>
      <c r="C27" s="240"/>
      <c r="D27" s="241"/>
      <c r="E27" s="63" t="s">
        <v>15</v>
      </c>
      <c r="F27" s="63" t="s">
        <v>16</v>
      </c>
      <c r="G27" s="63" t="s">
        <v>17</v>
      </c>
      <c r="H27" s="63" t="s">
        <v>18</v>
      </c>
      <c r="I27" s="73" t="s">
        <v>19</v>
      </c>
    </row>
    <row r="28" spans="1:9" x14ac:dyDescent="0.3">
      <c r="A28" s="63" t="s">
        <v>49</v>
      </c>
      <c r="B28" s="239" t="s">
        <v>50</v>
      </c>
      <c r="C28" s="240"/>
      <c r="D28" s="241"/>
      <c r="E28" s="63" t="s">
        <v>15</v>
      </c>
      <c r="F28" s="63">
        <v>1</v>
      </c>
      <c r="G28" s="90">
        <f>H17*1%</f>
        <v>1650</v>
      </c>
      <c r="H28" s="90">
        <f>G28</f>
        <v>1650</v>
      </c>
      <c r="I28" s="83"/>
    </row>
    <row r="29" spans="1:9" x14ac:dyDescent="0.3">
      <c r="A29" s="63" t="s">
        <v>51</v>
      </c>
      <c r="B29" s="64" t="s">
        <v>52</v>
      </c>
      <c r="C29" s="65"/>
      <c r="D29" s="66"/>
      <c r="E29" s="63" t="s">
        <v>15</v>
      </c>
      <c r="F29" s="63">
        <v>1</v>
      </c>
      <c r="G29" s="90">
        <v>100.26</v>
      </c>
      <c r="H29" s="90">
        <f>G29</f>
        <v>100.26</v>
      </c>
      <c r="I29" s="85"/>
    </row>
    <row r="30" spans="1:9" x14ac:dyDescent="0.3">
      <c r="A30" s="63" t="s">
        <v>51</v>
      </c>
      <c r="B30" s="239" t="s">
        <v>53</v>
      </c>
      <c r="C30" s="240"/>
      <c r="D30" s="241"/>
      <c r="E30" s="63" t="s">
        <v>15</v>
      </c>
      <c r="F30" s="63">
        <v>1</v>
      </c>
      <c r="G30" s="90">
        <v>0</v>
      </c>
      <c r="H30" s="90">
        <f>G30</f>
        <v>0</v>
      </c>
      <c r="I30" s="88"/>
    </row>
    <row r="31" spans="1:9" x14ac:dyDescent="0.3">
      <c r="A31" s="63" t="s">
        <v>54</v>
      </c>
      <c r="B31" s="64" t="s">
        <v>273</v>
      </c>
      <c r="C31" s="65"/>
      <c r="D31" s="66"/>
      <c r="E31" s="63" t="s">
        <v>55</v>
      </c>
      <c r="F31" s="63">
        <v>1</v>
      </c>
      <c r="G31" s="90">
        <f>G17*3%</f>
        <v>4950</v>
      </c>
      <c r="H31" s="90">
        <f>G31</f>
        <v>4950</v>
      </c>
      <c r="I31" s="88"/>
    </row>
    <row r="32" spans="1:9" x14ac:dyDescent="0.3">
      <c r="A32" s="63" t="s">
        <v>56</v>
      </c>
      <c r="B32" s="239" t="s">
        <v>57</v>
      </c>
      <c r="C32" s="240"/>
      <c r="D32" s="241"/>
      <c r="E32" s="63" t="s">
        <v>55</v>
      </c>
      <c r="F32" s="63">
        <v>1</v>
      </c>
      <c r="G32" s="67">
        <f>H28+H30+H31+H29</f>
        <v>6700.26</v>
      </c>
      <c r="H32" s="91">
        <f>G32/12</f>
        <v>558.35500000000002</v>
      </c>
      <c r="I32" s="73">
        <f>H32</f>
        <v>558.35500000000002</v>
      </c>
    </row>
    <row r="33" spans="1:9" x14ac:dyDescent="0.3">
      <c r="A33" s="63" t="s">
        <v>58</v>
      </c>
      <c r="B33" s="64" t="s">
        <v>59</v>
      </c>
      <c r="C33" s="65"/>
      <c r="D33" s="66"/>
      <c r="E33" s="63" t="s">
        <v>15</v>
      </c>
      <c r="F33" s="63">
        <v>1</v>
      </c>
      <c r="G33" s="90"/>
      <c r="H33" s="90"/>
      <c r="I33" s="88">
        <f>H33</f>
        <v>0</v>
      </c>
    </row>
    <row r="34" spans="1:9" x14ac:dyDescent="0.3">
      <c r="A34" s="92" t="s">
        <v>60</v>
      </c>
      <c r="B34" s="251" t="s">
        <v>61</v>
      </c>
      <c r="C34" s="252"/>
      <c r="D34" s="252"/>
      <c r="E34" s="252"/>
      <c r="F34" s="252"/>
      <c r="G34" s="252"/>
      <c r="H34" s="253"/>
      <c r="I34" s="93">
        <f>I14+I21+I26+I32+I15+H33</f>
        <v>7289.7761520000004</v>
      </c>
    </row>
    <row r="35" spans="1:9" x14ac:dyDescent="0.3">
      <c r="A35" s="94" t="s">
        <v>62</v>
      </c>
      <c r="B35" s="95" t="s">
        <v>63</v>
      </c>
      <c r="C35" s="95"/>
      <c r="D35" s="95"/>
      <c r="E35" s="63" t="s">
        <v>15</v>
      </c>
      <c r="F35" s="63" t="s">
        <v>16</v>
      </c>
      <c r="G35" s="63" t="s">
        <v>17</v>
      </c>
      <c r="H35" s="63" t="s">
        <v>18</v>
      </c>
      <c r="I35" s="73" t="s">
        <v>19</v>
      </c>
    </row>
    <row r="36" spans="1:9" x14ac:dyDescent="0.3">
      <c r="A36" s="63" t="s">
        <v>64</v>
      </c>
      <c r="B36" s="250" t="s">
        <v>65</v>
      </c>
      <c r="C36" s="250"/>
      <c r="D36" s="250"/>
      <c r="E36" s="63" t="s">
        <v>66</v>
      </c>
      <c r="F36" s="96">
        <f>E9</f>
        <v>1470.3999999999999</v>
      </c>
      <c r="G36" s="68">
        <f>I34</f>
        <v>7289.7761520000004</v>
      </c>
      <c r="H36" s="73">
        <f>G36/F36</f>
        <v>4.9576823667029384</v>
      </c>
      <c r="I36" s="97">
        <f>H36</f>
        <v>4.9576823667029384</v>
      </c>
    </row>
    <row r="37" spans="1:9" x14ac:dyDescent="0.3">
      <c r="A37" s="79"/>
      <c r="B37" s="98"/>
      <c r="C37" s="98"/>
      <c r="D37" s="98"/>
      <c r="E37" s="79"/>
      <c r="F37" s="79"/>
      <c r="G37" s="99"/>
      <c r="H37" s="100"/>
      <c r="I37" s="101"/>
    </row>
    <row r="38" spans="1:9" x14ac:dyDescent="0.3">
      <c r="A38" s="246" t="s">
        <v>67</v>
      </c>
      <c r="B38" s="246"/>
      <c r="C38" s="246"/>
      <c r="D38" s="246"/>
      <c r="E38" s="246"/>
      <c r="F38" s="246"/>
      <c r="G38" s="246"/>
      <c r="H38" s="246"/>
      <c r="I38" s="246"/>
    </row>
    <row r="39" spans="1:9" x14ac:dyDescent="0.3">
      <c r="A39" s="63" t="s">
        <v>7</v>
      </c>
      <c r="B39" s="239" t="s">
        <v>68</v>
      </c>
      <c r="C39" s="240"/>
      <c r="D39" s="241"/>
      <c r="E39" s="63" t="s">
        <v>15</v>
      </c>
      <c r="F39" s="63" t="s">
        <v>16</v>
      </c>
      <c r="G39" s="63" t="s">
        <v>17</v>
      </c>
      <c r="H39" s="63" t="s">
        <v>18</v>
      </c>
      <c r="I39" s="102" t="s">
        <v>19</v>
      </c>
    </row>
    <row r="40" spans="1:9" x14ac:dyDescent="0.3">
      <c r="A40" s="63" t="s">
        <v>69</v>
      </c>
      <c r="B40" s="239" t="s">
        <v>70</v>
      </c>
      <c r="C40" s="240"/>
      <c r="D40" s="241"/>
      <c r="E40" s="63" t="s">
        <v>71</v>
      </c>
      <c r="F40" s="63">
        <v>4</v>
      </c>
      <c r="G40" s="103">
        <v>6.05</v>
      </c>
      <c r="H40" s="73">
        <f>G40/F40</f>
        <v>1.5125</v>
      </c>
      <c r="I40" s="104"/>
    </row>
    <row r="41" spans="1:9" x14ac:dyDescent="0.3">
      <c r="A41" s="63" t="s">
        <v>72</v>
      </c>
      <c r="B41" s="239" t="s">
        <v>73</v>
      </c>
      <c r="C41" s="240"/>
      <c r="D41" s="241"/>
      <c r="E41" s="63" t="s">
        <v>74</v>
      </c>
      <c r="F41" s="105">
        <f>E9</f>
        <v>1470.3999999999999</v>
      </c>
      <c r="G41" s="73">
        <f>H40</f>
        <v>1.5125</v>
      </c>
      <c r="H41" s="68">
        <f>F41*G41</f>
        <v>2223.9799999999996</v>
      </c>
      <c r="I41" s="68">
        <f>H41</f>
        <v>2223.9799999999996</v>
      </c>
    </row>
    <row r="42" spans="1:9" x14ac:dyDescent="0.3">
      <c r="A42" s="63" t="s">
        <v>75</v>
      </c>
      <c r="B42" s="250" t="s">
        <v>76</v>
      </c>
      <c r="C42" s="250"/>
      <c r="D42" s="250"/>
      <c r="E42" s="63" t="s">
        <v>15</v>
      </c>
      <c r="F42" s="63" t="s">
        <v>16</v>
      </c>
      <c r="G42" s="63" t="s">
        <v>17</v>
      </c>
      <c r="H42" s="63" t="s">
        <v>18</v>
      </c>
      <c r="I42" s="102" t="s">
        <v>19</v>
      </c>
    </row>
    <row r="43" spans="1:9" x14ac:dyDescent="0.3">
      <c r="A43" s="63" t="s">
        <v>77</v>
      </c>
      <c r="B43" s="250" t="s">
        <v>78</v>
      </c>
      <c r="C43" s="250"/>
      <c r="D43" s="250"/>
      <c r="E43" s="63" t="s">
        <v>79</v>
      </c>
      <c r="F43" s="106">
        <v>1</v>
      </c>
      <c r="G43" s="73">
        <v>34.5</v>
      </c>
      <c r="H43" s="68"/>
      <c r="I43" s="73"/>
    </row>
    <row r="44" spans="1:9" x14ac:dyDescent="0.3">
      <c r="A44" s="63" t="s">
        <v>80</v>
      </c>
      <c r="B44" s="250" t="s">
        <v>81</v>
      </c>
      <c r="C44" s="250"/>
      <c r="D44" s="250"/>
      <c r="E44" s="63" t="s">
        <v>2</v>
      </c>
      <c r="F44" s="106">
        <v>10000</v>
      </c>
      <c r="G44" s="73"/>
      <c r="H44" s="68"/>
      <c r="I44" s="73"/>
    </row>
    <row r="45" spans="1:9" x14ac:dyDescent="0.3">
      <c r="A45" s="63" t="s">
        <v>82</v>
      </c>
      <c r="B45" s="250" t="s">
        <v>83</v>
      </c>
      <c r="C45" s="250"/>
      <c r="D45" s="250"/>
      <c r="E45" s="63" t="s">
        <v>79</v>
      </c>
      <c r="F45" s="107">
        <v>19</v>
      </c>
      <c r="G45" s="73"/>
      <c r="H45" s="68"/>
      <c r="I45" s="73"/>
    </row>
    <row r="46" spans="1:9" x14ac:dyDescent="0.3">
      <c r="A46" s="63" t="s">
        <v>84</v>
      </c>
      <c r="B46" s="250" t="s">
        <v>85</v>
      </c>
      <c r="C46" s="250"/>
      <c r="D46" s="250"/>
      <c r="E46" s="63" t="s">
        <v>66</v>
      </c>
      <c r="F46" s="106">
        <v>1</v>
      </c>
      <c r="G46" s="103">
        <f>F45*G43/F44</f>
        <v>6.5549999999999997E-2</v>
      </c>
      <c r="H46" s="68"/>
      <c r="I46" s="73"/>
    </row>
    <row r="47" spans="1:9" x14ac:dyDescent="0.3">
      <c r="A47" s="63" t="s">
        <v>86</v>
      </c>
      <c r="B47" s="250" t="s">
        <v>87</v>
      </c>
      <c r="C47" s="250"/>
      <c r="D47" s="250"/>
      <c r="E47" s="63" t="s">
        <v>22</v>
      </c>
      <c r="F47" s="105">
        <f>F41</f>
        <v>1470.3999999999999</v>
      </c>
      <c r="G47" s="103">
        <f>G46</f>
        <v>6.5549999999999997E-2</v>
      </c>
      <c r="H47" s="68">
        <f>F47*G47</f>
        <v>96.384719999999987</v>
      </c>
      <c r="I47" s="73">
        <f>H47</f>
        <v>96.384719999999987</v>
      </c>
    </row>
    <row r="48" spans="1:9" x14ac:dyDescent="0.3">
      <c r="A48" s="63" t="s">
        <v>88</v>
      </c>
      <c r="B48" s="239" t="s">
        <v>89</v>
      </c>
      <c r="C48" s="240"/>
      <c r="D48" s="241"/>
      <c r="E48" s="63" t="s">
        <v>15</v>
      </c>
      <c r="F48" s="63" t="s">
        <v>16</v>
      </c>
      <c r="G48" s="63" t="s">
        <v>17</v>
      </c>
      <c r="H48" s="63" t="s">
        <v>18</v>
      </c>
      <c r="I48" s="102" t="s">
        <v>19</v>
      </c>
    </row>
    <row r="49" spans="1:9" x14ac:dyDescent="0.3">
      <c r="A49" s="63" t="s">
        <v>90</v>
      </c>
      <c r="B49" s="239" t="s">
        <v>91</v>
      </c>
      <c r="C49" s="240"/>
      <c r="D49" s="241"/>
      <c r="E49" s="63" t="s">
        <v>92</v>
      </c>
      <c r="F49" s="68">
        <v>6</v>
      </c>
      <c r="G49" s="68">
        <v>2579.4299999999998</v>
      </c>
      <c r="H49" s="68">
        <f>F49*G49</f>
        <v>15476.579999999998</v>
      </c>
      <c r="I49" s="108"/>
    </row>
    <row r="50" spans="1:9" x14ac:dyDescent="0.3">
      <c r="A50" s="63" t="s">
        <v>93</v>
      </c>
      <c r="B50" s="239" t="s">
        <v>94</v>
      </c>
      <c r="C50" s="240"/>
      <c r="D50" s="241"/>
      <c r="E50" s="63" t="s">
        <v>95</v>
      </c>
      <c r="F50" s="109">
        <v>50000</v>
      </c>
      <c r="G50" s="68">
        <f>H49</f>
        <v>15476.579999999998</v>
      </c>
      <c r="H50" s="68">
        <f>G50/F50</f>
        <v>0.30953159999999996</v>
      </c>
      <c r="I50" s="108"/>
    </row>
    <row r="51" spans="1:9" x14ac:dyDescent="0.3">
      <c r="A51" s="63" t="s">
        <v>96</v>
      </c>
      <c r="B51" s="239" t="s">
        <v>97</v>
      </c>
      <c r="C51" s="240"/>
      <c r="D51" s="241"/>
      <c r="E51" s="63" t="s">
        <v>98</v>
      </c>
      <c r="F51" s="68">
        <f>F41</f>
        <v>1470.3999999999999</v>
      </c>
      <c r="G51" s="68">
        <f>H50</f>
        <v>0.30953159999999996</v>
      </c>
      <c r="H51" s="68">
        <f>F51*G51</f>
        <v>455.13526463999989</v>
      </c>
      <c r="I51" s="68">
        <f>H51</f>
        <v>455.13526463999989</v>
      </c>
    </row>
    <row r="52" spans="1:9" x14ac:dyDescent="0.3">
      <c r="A52" s="63" t="s">
        <v>99</v>
      </c>
      <c r="B52" s="239" t="s">
        <v>100</v>
      </c>
      <c r="C52" s="240"/>
      <c r="D52" s="241"/>
      <c r="E52" s="63" t="s">
        <v>15</v>
      </c>
      <c r="F52" s="63" t="s">
        <v>16</v>
      </c>
      <c r="G52" s="63" t="s">
        <v>17</v>
      </c>
      <c r="H52" s="63" t="s">
        <v>18</v>
      </c>
      <c r="I52" s="102" t="s">
        <v>19</v>
      </c>
    </row>
    <row r="53" spans="1:9" x14ac:dyDescent="0.3">
      <c r="A53" s="63" t="s">
        <v>101</v>
      </c>
      <c r="B53" s="239" t="s">
        <v>102</v>
      </c>
      <c r="C53" s="240"/>
      <c r="D53" s="241"/>
      <c r="E53" s="63" t="s">
        <v>2</v>
      </c>
      <c r="F53" s="110">
        <v>3.7499999999999999E-2</v>
      </c>
      <c r="G53" s="68">
        <f>(H17)*F53/5000</f>
        <v>1.2375</v>
      </c>
      <c r="H53" s="68">
        <f>G53</f>
        <v>1.2375</v>
      </c>
      <c r="I53" s="104"/>
    </row>
    <row r="54" spans="1:9" x14ac:dyDescent="0.3">
      <c r="A54" s="63" t="s">
        <v>103</v>
      </c>
      <c r="B54" s="239" t="s">
        <v>104</v>
      </c>
      <c r="C54" s="240"/>
      <c r="D54" s="241"/>
      <c r="E54" s="63" t="s">
        <v>55</v>
      </c>
      <c r="F54" s="68">
        <f>F41</f>
        <v>1470.3999999999999</v>
      </c>
      <c r="G54" s="68">
        <f>H53</f>
        <v>1.2375</v>
      </c>
      <c r="H54" s="68">
        <f>F54*G54</f>
        <v>1819.62</v>
      </c>
      <c r="I54" s="73">
        <f>H54</f>
        <v>1819.62</v>
      </c>
    </row>
    <row r="55" spans="1:9" x14ac:dyDescent="0.3">
      <c r="A55" s="111" t="s">
        <v>105</v>
      </c>
      <c r="B55" s="254" t="s">
        <v>106</v>
      </c>
      <c r="C55" s="255"/>
      <c r="D55" s="256"/>
      <c r="E55" s="63" t="s">
        <v>15</v>
      </c>
      <c r="F55" s="63" t="s">
        <v>16</v>
      </c>
      <c r="G55" s="63" t="s">
        <v>17</v>
      </c>
      <c r="H55" s="63" t="s">
        <v>18</v>
      </c>
      <c r="I55" s="102" t="s">
        <v>19</v>
      </c>
    </row>
    <row r="56" spans="1:9" x14ac:dyDescent="0.3">
      <c r="A56" s="111" t="s">
        <v>107</v>
      </c>
      <c r="B56" s="254" t="s">
        <v>108</v>
      </c>
      <c r="C56" s="255"/>
      <c r="D56" s="256"/>
      <c r="E56" s="111" t="s">
        <v>27</v>
      </c>
      <c r="F56" s="112">
        <v>1</v>
      </c>
      <c r="G56" s="113">
        <v>170</v>
      </c>
      <c r="H56" s="111">
        <f>G56/500</f>
        <v>0.34</v>
      </c>
      <c r="I56" s="111"/>
    </row>
    <row r="57" spans="1:9" x14ac:dyDescent="0.3">
      <c r="A57" s="111" t="s">
        <v>109</v>
      </c>
      <c r="B57" s="254" t="s">
        <v>110</v>
      </c>
      <c r="C57" s="255"/>
      <c r="D57" s="256"/>
      <c r="E57" s="112" t="s">
        <v>2</v>
      </c>
      <c r="F57" s="113">
        <f>F41</f>
        <v>1470.3999999999999</v>
      </c>
      <c r="G57" s="111">
        <f>H56</f>
        <v>0.34</v>
      </c>
      <c r="H57" s="114">
        <f>F57*G57</f>
        <v>499.93599999999998</v>
      </c>
      <c r="I57" s="114">
        <f>H57</f>
        <v>499.93599999999998</v>
      </c>
    </row>
    <row r="58" spans="1:9" x14ac:dyDescent="0.3">
      <c r="A58" s="92" t="s">
        <v>111</v>
      </c>
      <c r="B58" s="251" t="s">
        <v>112</v>
      </c>
      <c r="C58" s="252"/>
      <c r="D58" s="252"/>
      <c r="E58" s="252"/>
      <c r="F58" s="252"/>
      <c r="G58" s="252"/>
      <c r="H58" s="253"/>
      <c r="I58" s="93">
        <f>I41+I47+I51+I54+I57</f>
        <v>5095.0559846399992</v>
      </c>
    </row>
    <row r="59" spans="1:9" x14ac:dyDescent="0.3">
      <c r="A59" s="94" t="s">
        <v>113</v>
      </c>
      <c r="B59" s="95" t="s">
        <v>114</v>
      </c>
      <c r="C59" s="95"/>
      <c r="D59" s="95"/>
      <c r="E59" s="63" t="s">
        <v>15</v>
      </c>
      <c r="F59" s="63" t="s">
        <v>16</v>
      </c>
      <c r="G59" s="63" t="s">
        <v>17</v>
      </c>
      <c r="H59" s="63" t="s">
        <v>18</v>
      </c>
      <c r="I59" s="73" t="s">
        <v>19</v>
      </c>
    </row>
    <row r="60" spans="1:9" x14ac:dyDescent="0.3">
      <c r="A60" s="63" t="s">
        <v>115</v>
      </c>
      <c r="B60" s="250" t="s">
        <v>116</v>
      </c>
      <c r="C60" s="250"/>
      <c r="D60" s="250"/>
      <c r="E60" s="63" t="s">
        <v>66</v>
      </c>
      <c r="F60" s="115">
        <f>F41</f>
        <v>1470.3999999999999</v>
      </c>
      <c r="G60" s="68">
        <f>I58</f>
        <v>5095.0559846399992</v>
      </c>
      <c r="H60" s="73">
        <f>G60/F60</f>
        <v>3.4650816</v>
      </c>
      <c r="I60" s="97">
        <f>H60</f>
        <v>3.4650816</v>
      </c>
    </row>
    <row r="61" spans="1:9" x14ac:dyDescent="0.3">
      <c r="A61" s="116"/>
      <c r="B61" s="98"/>
      <c r="C61" s="98"/>
      <c r="D61" s="98"/>
      <c r="E61" s="79"/>
      <c r="F61" s="117"/>
      <c r="G61" s="118"/>
      <c r="H61" s="101"/>
      <c r="I61" s="119"/>
    </row>
    <row r="62" spans="1:9" x14ac:dyDescent="0.3">
      <c r="A62" s="258" t="s">
        <v>117</v>
      </c>
      <c r="B62" s="258"/>
      <c r="C62" s="258"/>
      <c r="D62" s="258"/>
      <c r="E62" s="258"/>
      <c r="F62" s="258"/>
      <c r="G62" s="258"/>
      <c r="H62" s="258"/>
      <c r="I62" s="104"/>
    </row>
    <row r="63" spans="1:9" x14ac:dyDescent="0.3">
      <c r="A63" s="94" t="s">
        <v>8</v>
      </c>
      <c r="B63" s="260" t="s">
        <v>118</v>
      </c>
      <c r="C63" s="260"/>
      <c r="D63" s="260"/>
      <c r="E63" s="260"/>
      <c r="F63" s="260"/>
      <c r="G63" s="94" t="s">
        <v>119</v>
      </c>
      <c r="H63" s="94" t="s">
        <v>120</v>
      </c>
      <c r="I63" s="97" t="s">
        <v>19</v>
      </c>
    </row>
    <row r="64" spans="1:9" x14ac:dyDescent="0.3">
      <c r="A64" s="94" t="s">
        <v>121</v>
      </c>
      <c r="B64" s="260" t="s">
        <v>122</v>
      </c>
      <c r="C64" s="260"/>
      <c r="D64" s="260"/>
      <c r="E64" s="260"/>
      <c r="F64" s="260"/>
      <c r="G64" s="97">
        <f>I36</f>
        <v>4.9576823667029384</v>
      </c>
      <c r="H64" s="97">
        <f>I60</f>
        <v>3.4650816</v>
      </c>
      <c r="I64" s="97">
        <f>SUM(G64:H64)</f>
        <v>8.4227639667029379</v>
      </c>
    </row>
    <row r="65" spans="1:9" x14ac:dyDescent="0.3">
      <c r="A65" s="116"/>
      <c r="B65" s="120"/>
      <c r="C65" s="120"/>
      <c r="D65" s="120"/>
      <c r="E65" s="120"/>
      <c r="F65" s="120"/>
      <c r="G65" s="120"/>
      <c r="H65" s="57"/>
      <c r="I65" s="121"/>
    </row>
    <row r="66" spans="1:9" x14ac:dyDescent="0.3">
      <c r="A66" s="261" t="s">
        <v>123</v>
      </c>
      <c r="B66" s="262"/>
      <c r="C66" s="262"/>
      <c r="D66" s="262"/>
      <c r="E66" s="122"/>
      <c r="F66" s="122"/>
      <c r="G66" s="122"/>
      <c r="H66" s="122"/>
      <c r="I66" s="121"/>
    </row>
    <row r="67" spans="1:9" x14ac:dyDescent="0.3">
      <c r="A67" s="94" t="s">
        <v>124</v>
      </c>
      <c r="B67" s="260" t="s">
        <v>118</v>
      </c>
      <c r="C67" s="260"/>
      <c r="D67" s="260"/>
      <c r="E67" s="94" t="s">
        <v>15</v>
      </c>
      <c r="F67" s="94" t="s">
        <v>16</v>
      </c>
      <c r="G67" s="94" t="s">
        <v>17</v>
      </c>
      <c r="H67" s="94" t="s">
        <v>18</v>
      </c>
      <c r="I67" s="97" t="s">
        <v>19</v>
      </c>
    </row>
    <row r="68" spans="1:9" x14ac:dyDescent="0.3">
      <c r="A68" s="94" t="s">
        <v>125</v>
      </c>
      <c r="B68" s="251" t="s">
        <v>3</v>
      </c>
      <c r="C68" s="252"/>
      <c r="D68" s="253"/>
      <c r="E68" s="94" t="s">
        <v>35</v>
      </c>
      <c r="F68" s="123">
        <v>0.22</v>
      </c>
      <c r="G68" s="124">
        <f>I64</f>
        <v>8.4227639667029379</v>
      </c>
      <c r="H68" s="125">
        <f>G68*F68</f>
        <v>1.8530080726746463</v>
      </c>
      <c r="I68" s="126">
        <f>H68</f>
        <v>1.8530080726746463</v>
      </c>
    </row>
    <row r="69" spans="1:9" x14ac:dyDescent="0.3">
      <c r="A69" s="116"/>
      <c r="B69" s="120"/>
      <c r="C69" s="122"/>
      <c r="D69" s="122"/>
      <c r="E69" s="122"/>
      <c r="F69" s="122"/>
      <c r="G69" s="122"/>
      <c r="H69" s="122"/>
      <c r="I69" s="127"/>
    </row>
    <row r="70" spans="1:9" x14ac:dyDescent="0.3">
      <c r="A70" s="257" t="s">
        <v>126</v>
      </c>
      <c r="B70" s="258"/>
      <c r="C70" s="258"/>
      <c r="D70" s="258"/>
      <c r="E70" s="258"/>
      <c r="F70" s="258"/>
      <c r="G70" s="258"/>
      <c r="H70" s="258"/>
      <c r="I70" s="259"/>
    </row>
    <row r="71" spans="1:9" x14ac:dyDescent="0.3">
      <c r="A71" s="94" t="s">
        <v>127</v>
      </c>
      <c r="B71" s="251" t="s">
        <v>128</v>
      </c>
      <c r="C71" s="252"/>
      <c r="D71" s="252"/>
      <c r="E71" s="252"/>
      <c r="F71" s="252"/>
      <c r="G71" s="252"/>
      <c r="H71" s="253"/>
      <c r="I71" s="97">
        <f>I64+I68</f>
        <v>10.275772039377584</v>
      </c>
    </row>
    <row r="72" spans="1:9" x14ac:dyDescent="0.3">
      <c r="A72" s="128"/>
      <c r="B72" s="128"/>
      <c r="C72" s="128"/>
      <c r="D72" s="128"/>
      <c r="E72" s="128"/>
      <c r="F72" s="128"/>
      <c r="G72" s="128"/>
      <c r="H72" s="128"/>
      <c r="I72" s="128"/>
    </row>
    <row r="73" spans="1:9" x14ac:dyDescent="0.3">
      <c r="A73" s="128"/>
      <c r="B73" s="128"/>
      <c r="C73" s="128"/>
      <c r="D73" s="128"/>
      <c r="E73" s="128"/>
      <c r="F73" s="128"/>
      <c r="G73" s="128"/>
      <c r="H73" s="128"/>
      <c r="I73" s="128"/>
    </row>
    <row r="74" spans="1:9" x14ac:dyDescent="0.3">
      <c r="A74" s="128"/>
      <c r="B74" s="128"/>
      <c r="C74" s="128"/>
      <c r="D74" s="128"/>
      <c r="E74" s="128"/>
      <c r="F74" s="128"/>
      <c r="G74" s="128"/>
      <c r="H74" s="128"/>
      <c r="I74" s="128"/>
    </row>
  </sheetData>
  <mergeCells count="50">
    <mergeCell ref="B16:D16"/>
    <mergeCell ref="A3:I3"/>
    <mergeCell ref="A5:I5"/>
    <mergeCell ref="A12:I12"/>
    <mergeCell ref="B13:D13"/>
    <mergeCell ref="B14:D14"/>
    <mergeCell ref="B32:D32"/>
    <mergeCell ref="B17:D17"/>
    <mergeCell ref="B18:D18"/>
    <mergeCell ref="B19:D19"/>
    <mergeCell ref="B20:D20"/>
    <mergeCell ref="B21:D21"/>
    <mergeCell ref="B22:D22"/>
    <mergeCell ref="B25:D25"/>
    <mergeCell ref="B26:D26"/>
    <mergeCell ref="B27:D27"/>
    <mergeCell ref="B28:D28"/>
    <mergeCell ref="B30:D30"/>
    <mergeCell ref="B47:D47"/>
    <mergeCell ref="B34:H34"/>
    <mergeCell ref="B36:D36"/>
    <mergeCell ref="A38:I38"/>
    <mergeCell ref="B39:D39"/>
    <mergeCell ref="B40:D40"/>
    <mergeCell ref="B41:D41"/>
    <mergeCell ref="B42:D42"/>
    <mergeCell ref="B43:D43"/>
    <mergeCell ref="B44:D44"/>
    <mergeCell ref="B45:D45"/>
    <mergeCell ref="B46:D46"/>
    <mergeCell ref="B60:D60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H58"/>
    <mergeCell ref="A70:I70"/>
    <mergeCell ref="B71:H71"/>
    <mergeCell ref="A62:H62"/>
    <mergeCell ref="B63:F63"/>
    <mergeCell ref="B64:F64"/>
    <mergeCell ref="A66:D66"/>
    <mergeCell ref="B67:D67"/>
    <mergeCell ref="B68:D6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31</vt:i4>
      </vt:variant>
      <vt:variant>
        <vt:lpstr>Gráficos</vt:lpstr>
      </vt:variant>
      <vt:variant>
        <vt:i4>2</vt:i4>
      </vt:variant>
    </vt:vector>
  </HeadingPairs>
  <TitlesOfParts>
    <vt:vector size="33" baseType="lpstr">
      <vt:lpstr>Planilha orçamentária</vt:lpstr>
      <vt:lpstr>BDI</vt:lpstr>
      <vt:lpstr>Encargos</vt:lpstr>
      <vt:lpstr>THP</vt:lpstr>
      <vt:lpstr>01</vt:lpstr>
      <vt:lpstr>02 e 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Gráfico1</vt:lpstr>
      <vt:lpstr>Gráfico2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UserPC</dc:creator>
  <cp:lastModifiedBy>Usuário</cp:lastModifiedBy>
  <cp:lastPrinted>2023-02-24T00:44:45Z</cp:lastPrinted>
  <dcterms:created xsi:type="dcterms:W3CDTF">2018-04-06T16:45:49Z</dcterms:created>
  <dcterms:modified xsi:type="dcterms:W3CDTF">2023-03-24T20:32:40Z</dcterms:modified>
</cp:coreProperties>
</file>