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C:\Users\Usuário\Desktop\CPLOSE.2025\1. PROCESSOS.2025\PL 010 - PE 002 - EQUIP. URBANOS\"/>
    </mc:Choice>
  </mc:AlternateContent>
  <xr:revisionPtr revIDLastSave="0" documentId="8_{FB1548C1-7C38-449E-A6F6-2404DA58205C}" xr6:coauthVersionLast="47" xr6:coauthVersionMax="47" xr10:uidLastSave="{00000000-0000-0000-0000-000000000000}"/>
  <bookViews>
    <workbookView xWindow="-120" yWindow="-120" windowWidth="24240" windowHeight="13140" activeTab="2" xr2:uid="{00000000-000D-0000-FFFF-FFFF00000000}"/>
  </bookViews>
  <sheets>
    <sheet name="DIVISÃO DAS COTAS" sheetId="17" r:id="rId1"/>
    <sheet name="ORÇAMENTO" sheetId="14" r:id="rId2"/>
    <sheet name="PESQUISA DE PREÇOS" sheetId="13" r:id="rId3"/>
    <sheet name="MEMÓRIA DE CÁLCULO" sheetId="11" r:id="rId4"/>
    <sheet name="DADOS FORNECEDORES" sheetId="4" r:id="rId5"/>
    <sheet name="Planilha2" sheetId="16" r:id="rId6"/>
  </sheets>
  <definedNames>
    <definedName name="_xlnm.Print_Area" localSheetId="3">'MEMÓRIA DE CÁLCULO'!$A$1:$Z$35</definedName>
    <definedName name="_xlnm.Print_Area" localSheetId="2">'PESQUISA DE PREÇOS'!$A$1:$Z$26</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3" i="14" l="1"/>
  <c r="F30" i="17"/>
  <c r="F32" i="17"/>
  <c r="F34" i="17"/>
  <c r="F29" i="17"/>
  <c r="E30" i="17"/>
  <c r="G30" i="17" s="1"/>
  <c r="E32" i="17"/>
  <c r="G32" i="17" s="1"/>
  <c r="G33" i="17"/>
  <c r="E34" i="17"/>
  <c r="E29" i="17"/>
  <c r="E14" i="14"/>
  <c r="E12" i="14"/>
  <c r="E11" i="14"/>
  <c r="E10" i="14"/>
  <c r="E9" i="14"/>
  <c r="H10" i="17"/>
  <c r="H11" i="17"/>
  <c r="H12" i="17"/>
  <c r="H13" i="17"/>
  <c r="H14" i="17"/>
  <c r="H15" i="17"/>
  <c r="H16" i="17"/>
  <c r="H17" i="17"/>
  <c r="H9" i="17"/>
  <c r="G31" i="17"/>
  <c r="H3" i="17"/>
  <c r="E4" i="16"/>
  <c r="E5" i="16"/>
  <c r="E6" i="16"/>
  <c r="E7" i="16"/>
  <c r="E8" i="16"/>
  <c r="E3" i="16"/>
  <c r="G28" i="11"/>
  <c r="G29" i="11"/>
  <c r="G30" i="11"/>
  <c r="G31" i="11"/>
  <c r="G32" i="11"/>
  <c r="G27" i="11"/>
  <c r="G34" i="17" l="1"/>
  <c r="G29" i="17"/>
  <c r="H18" i="17"/>
  <c r="G3" i="14"/>
  <c r="T8" i="13"/>
  <c r="T9" i="13"/>
  <c r="T10" i="13"/>
  <c r="T11" i="13"/>
  <c r="T12" i="13"/>
  <c r="T13" i="13"/>
  <c r="U8" i="13"/>
  <c r="U9" i="13"/>
  <c r="U10" i="13"/>
  <c r="U11" i="13"/>
  <c r="U12" i="13"/>
  <c r="U13" i="13"/>
  <c r="S13" i="13"/>
  <c r="S12" i="13"/>
  <c r="S11" i="13"/>
  <c r="S10" i="13"/>
  <c r="S9" i="13"/>
  <c r="S8" i="13"/>
  <c r="T21" i="11"/>
  <c r="T22" i="11"/>
  <c r="X22" i="11" s="1"/>
  <c r="T20" i="11"/>
  <c r="T19" i="11"/>
  <c r="T18" i="11"/>
  <c r="T17" i="11"/>
  <c r="S22" i="11"/>
  <c r="S21" i="11"/>
  <c r="S20" i="11"/>
  <c r="S19" i="11"/>
  <c r="S18" i="11"/>
  <c r="S17" i="11"/>
  <c r="U22" i="11"/>
  <c r="U21" i="11"/>
  <c r="U20" i="11"/>
  <c r="U19" i="11"/>
  <c r="U18" i="11"/>
  <c r="U17" i="11"/>
  <c r="S11" i="11"/>
  <c r="S10" i="11"/>
  <c r="S9" i="11"/>
  <c r="S8" i="11"/>
  <c r="S7" i="11"/>
  <c r="S6" i="11"/>
  <c r="T11" i="11"/>
  <c r="T10" i="11"/>
  <c r="T9" i="11"/>
  <c r="T8" i="11"/>
  <c r="T7" i="11"/>
  <c r="T6" i="11"/>
  <c r="U7" i="11"/>
  <c r="U8" i="11"/>
  <c r="U9" i="11"/>
  <c r="U10" i="11"/>
  <c r="U11" i="11"/>
  <c r="U6" i="11"/>
  <c r="X19" i="11" l="1"/>
  <c r="Y8" i="13"/>
  <c r="Z8" i="13" s="1"/>
  <c r="AB8" i="13" s="1"/>
  <c r="F9" i="14"/>
  <c r="G9" i="14" s="1"/>
  <c r="Y12" i="13"/>
  <c r="Z12" i="13" s="1"/>
  <c r="AB12" i="13" s="1"/>
  <c r="F13" i="14"/>
  <c r="G13" i="14" s="1"/>
  <c r="X20" i="11"/>
  <c r="Y9" i="13"/>
  <c r="Z9" i="13" s="1"/>
  <c r="AB9" i="13" s="1"/>
  <c r="F10" i="14"/>
  <c r="G10" i="14" s="1"/>
  <c r="G15" i="14" s="1"/>
  <c r="Y13" i="13"/>
  <c r="Z13" i="13" s="1"/>
  <c r="AB13" i="13" s="1"/>
  <c r="F14" i="14"/>
  <c r="G14" i="14" s="1"/>
  <c r="Y10" i="13"/>
  <c r="Z10" i="13" s="1"/>
  <c r="AB10" i="13" s="1"/>
  <c r="F11" i="14"/>
  <c r="G11" i="14" s="1"/>
  <c r="X11" i="13"/>
  <c r="W17" i="11"/>
  <c r="X18" i="11"/>
  <c r="W21" i="11"/>
  <c r="Y11" i="13"/>
  <c r="Z11" i="13" s="1"/>
  <c r="AB11" i="13" s="1"/>
  <c r="F12" i="14"/>
  <c r="G12" i="14" s="1"/>
  <c r="X10" i="13"/>
  <c r="X9" i="13"/>
  <c r="X13" i="13"/>
  <c r="W12" i="13"/>
  <c r="X8" i="13"/>
  <c r="W13" i="13"/>
  <c r="W11" i="13"/>
  <c r="W10" i="13"/>
  <c r="W9" i="13"/>
  <c r="X12" i="13"/>
  <c r="W8" i="13"/>
  <c r="V8" i="13"/>
  <c r="V13" i="13"/>
  <c r="V12" i="13"/>
  <c r="V10" i="13"/>
  <c r="V9" i="13"/>
  <c r="V11" i="13"/>
  <c r="V21" i="11"/>
  <c r="V22" i="11"/>
  <c r="V20" i="11"/>
  <c r="V19" i="11"/>
  <c r="V18" i="11"/>
  <c r="V17" i="11"/>
  <c r="X21" i="11"/>
  <c r="W19" i="11"/>
  <c r="X17" i="11"/>
  <c r="W18" i="11"/>
  <c r="W20" i="11"/>
  <c r="W22" i="11"/>
  <c r="X6" i="11"/>
  <c r="X8" i="11"/>
  <c r="W11" i="11"/>
  <c r="V7" i="11"/>
  <c r="V8" i="11"/>
  <c r="V10" i="11"/>
  <c r="V6" i="11"/>
  <c r="X11" i="11"/>
  <c r="W10" i="11"/>
  <c r="W9" i="11"/>
  <c r="X7" i="11"/>
  <c r="V11" i="11"/>
  <c r="W8" i="11"/>
  <c r="W7" i="11"/>
  <c r="X10" i="11"/>
  <c r="X9" i="11"/>
  <c r="W6" i="11"/>
  <c r="V9" i="11"/>
  <c r="Z14" i="13" l="1"/>
  <c r="AB15" i="13" s="1"/>
</calcChain>
</file>

<file path=xl/sharedStrings.xml><?xml version="1.0" encoding="utf-8"?>
<sst xmlns="http://schemas.openxmlformats.org/spreadsheetml/2006/main" count="423" uniqueCount="111">
  <si>
    <t xml:space="preserve">ITEM </t>
  </si>
  <si>
    <t>DESCRIÇÃO</t>
  </si>
  <si>
    <t>UND</t>
  </si>
  <si>
    <t>UND.</t>
  </si>
  <si>
    <t>QUANT.</t>
  </si>
  <si>
    <t>MAPA COMPARATIVO DE PREÇOS</t>
  </si>
  <si>
    <t>PLAYGROUND COMPLETO</t>
  </si>
  <si>
    <t>GANGORRA SIMPLES</t>
  </si>
  <si>
    <t>BALANÇO DUPLO</t>
  </si>
  <si>
    <t>ESCALADA HORIZONTAL</t>
  </si>
  <si>
    <t>LIXEIRAS DUPLAS</t>
  </si>
  <si>
    <t>CERCA DE PROTEÇÃO</t>
  </si>
  <si>
    <t>METRO LINEAR</t>
  </si>
  <si>
    <t>-</t>
  </si>
  <si>
    <t>Fornecedor</t>
  </si>
  <si>
    <t>CNPJ</t>
  </si>
  <si>
    <t>Contato</t>
  </si>
  <si>
    <t>Endereço</t>
  </si>
  <si>
    <t>FABRIK DESIGN BRASIL LTDA - ME</t>
  </si>
  <si>
    <t>44.228.183/0001-72</t>
  </si>
  <si>
    <t>BR 232 Km 21 Moreno / PE – CEP: 54800-000</t>
  </si>
  <si>
    <t>69.890.267/0001-06</t>
  </si>
  <si>
    <t>BINKELÂNDIA PARQUES INTANTIS</t>
  </si>
  <si>
    <t>E-mail: comercial@fabrikdesignbrasil.com.br
Telefone(s):
(81) 99297-1478 (Whatsapp)</t>
  </si>
  <si>
    <t>E-mail: brinkelandia.brinkelandia@hotmail.com                    Telefones (81) 98185-7176 (Whatsapp)</t>
  </si>
  <si>
    <t>Ana Madeiras LTDA - CNPJ 04.386.891/0001-17</t>
  </si>
  <si>
    <t>Ana Madeiras LTDA</t>
  </si>
  <si>
    <t>04.386.891/0001-17</t>
  </si>
  <si>
    <t>E-mail: vendas@anamadeiras.com
Telefone(s):
(81) 3228-8084 / (81) 98862-5930 (Whatsapp)</t>
  </si>
  <si>
    <t>Green Wood Parques J. R. Roma V. de Araujo Servico e Fabricacao de Parques em Madeira  - CNPJ 20.737.125/0001-06</t>
  </si>
  <si>
    <t>Green Wood Parques J. R. Roma V. de Araujo Servico e Fabricacao de Parques em Madeira</t>
  </si>
  <si>
    <t>20.737.125/0001-06</t>
  </si>
  <si>
    <t>E-mail: greenwoodparques@hotmail.com
Telefone(s):
(81) 99289-8838 (Ligar)(Whatsapp)</t>
  </si>
  <si>
    <t>Avenida Caxanga 1252 e 1228, Cordeiro - Recife PE CEP 50711-000</t>
  </si>
  <si>
    <t>Rua Estudante Jeremias Bastos 156, Pina - Recife PE CEP 51011-040</t>
  </si>
  <si>
    <t>AV CICERO BATISTA DE OLIVEIRA 2101, Sta Luzia - Gravata/PE CEP 55641-590</t>
  </si>
  <si>
    <t>Fabrik Desing BrasilLTDA - ME - CNPJ 44.228.183/0001-72</t>
  </si>
  <si>
    <t>Brinkelandia Comercio e Fabricacao de Brinquedos LTDA  - CNPJ 69.890.267/0001-06</t>
  </si>
  <si>
    <t>Contrato nº 24/2024 - PE 001/2024 -Fundo Municipal de Educação - Buriti Alegre/GO</t>
  </si>
  <si>
    <t>Contrato nº 96/2025 -PA 79/2025 Dispensa 18/2025 - Município de Itagibá/BA</t>
  </si>
  <si>
    <t>Contrato nº 54/2025 - PL118/2025 Dispensa 36/2025 - Município de Catanduvas/SC</t>
  </si>
  <si>
    <t>Contratação Direta nº 005/2024 - Sertânia/PE</t>
  </si>
  <si>
    <t>Contratação Direta nº 49/2025 - Américo Brasiliense/SP</t>
  </si>
  <si>
    <t>Contratação Direta nº 210/2024 - Registro/SP</t>
  </si>
  <si>
    <t>Contratação Direta nº 04/2025 -Buenos Aires/PE</t>
  </si>
  <si>
    <t>Editalnº SE-PE 013/2025 - Nova Russas /CE</t>
  </si>
  <si>
    <t>PNCP (https://pncp.gov.br/app/editais?q=&amp;status=recebendo_proposta&amp;pagina=1)</t>
  </si>
  <si>
    <t>Banco de Preços (https://www.bancodeprecos.com.br/)</t>
  </si>
  <si>
    <t>Painel de Preços (https://paineldeprecos.planejamento.gov.br/)</t>
  </si>
  <si>
    <t>Sistemas Oficiais</t>
  </si>
  <si>
    <t>Pesquisa direta com Fornecedores</t>
  </si>
  <si>
    <t>DESVIO</t>
  </si>
  <si>
    <t>MÉDIA</t>
  </si>
  <si>
    <t>CV</t>
  </si>
  <si>
    <t>Limite Superior (LS) = M + Dp</t>
  </si>
  <si>
    <t>Limite Inferior (LI) = M - Dp</t>
  </si>
  <si>
    <t>MEDIANA</t>
  </si>
  <si>
    <t>Metodologia</t>
  </si>
  <si>
    <t>Análise crítica dos preços coletados</t>
  </si>
  <si>
    <t>MEMÓRIA DE CÁLCULO</t>
  </si>
  <si>
    <t>Valor de Referência</t>
  </si>
  <si>
    <t>Unitário</t>
  </si>
  <si>
    <t>Total</t>
  </si>
  <si>
    <t>Valor total</t>
  </si>
  <si>
    <t>Cesta de Preços</t>
  </si>
  <si>
    <t>OBSERVAÇÕES E CRITÉRIOS ADOTADOS PARA DEFINIÇÃO DOS VALORES DE REFERÊNCIA:</t>
  </si>
  <si>
    <t>4) Os valores de Referência foram definidos pela mediana dos preços válidos coletados.</t>
  </si>
  <si>
    <t>5) Legislação Aplicada:  Lei nº 14.133, de 1º de abril de 2021 e Instrução Normativa SEGES/ME nº 65, de 07 de julho de 2021.</t>
  </si>
  <si>
    <r>
      <t xml:space="preserve">3)  Análise crítica dos preços coletados: </t>
    </r>
    <r>
      <rPr>
        <sz val="8"/>
        <color theme="1"/>
        <rFont val="Calibri Light"/>
        <family val="2"/>
        <scheme val="major"/>
      </rPr>
      <t xml:space="preserve"> Os preços coletados devem ser analisados de forma crítica, em especial, quando houver grande variação entre os valores apresentados, de forma a desconsiderar os valores inexequíveis, os inconsistentes e os excessivamente elevados, por meio de critérios fundamentados e descritos no processo administrativo (IN SEGES/ME nº 65/2021, art. 6º, caput, §§ 3º e 4º). Neste caso foi utilizado do CV, calculado como a razão entre o Desvio Padrão (Dp) e a Média (M) do valores obtidos, para o Saneamento das amostras, com exclusão dos preços muito baixos, muito altos ou inconsistentes (outliers).</t>
    </r>
  </si>
  <si>
    <t>LEGENDAS:</t>
  </si>
  <si>
    <t>Medotologia Aplicada</t>
  </si>
  <si>
    <t xml:space="preserve"> Preços muito baixos, muito altos ou inconsistentes (outliers).</t>
  </si>
  <si>
    <t xml:space="preserve"> Valor Estimado/Referencial</t>
  </si>
  <si>
    <t>Preços Válidos</t>
  </si>
  <si>
    <t>VALOR TOTAL</t>
  </si>
  <si>
    <t xml:space="preserve">                                                                                                                              TOTAL</t>
  </si>
  <si>
    <t>ORÇAMENTO</t>
  </si>
  <si>
    <t>Objeto:Registro de Preços para futura e eventual contratação de empresa especializada na confecção e instalação de mobiliários, equipamentos urbanos e comunitários em diversas áreas públicas, no Município de São Lourenço da Mata/PE.</t>
  </si>
  <si>
    <t>SECRETARIA MUNICIPAL DE INFRAESTRUTURA/SEINFRA</t>
  </si>
  <si>
    <r>
      <t xml:space="preserve">OBJETO:                                                                                                                                   </t>
    </r>
    <r>
      <rPr>
        <sz val="10"/>
        <color rgb="FF002060"/>
        <rFont val="Calibri Light"/>
        <family val="2"/>
        <scheme val="major"/>
      </rPr>
      <t>Registro de Preços para futura e eventual contratação de empresa especializada na confecção e instalação de mobiliários, equipamentos urbanos e comunitários em diversas áreas públicas, no Município de São Lourenço da Mata/PE.</t>
    </r>
  </si>
  <si>
    <t>Data da elaboração:</t>
  </si>
  <si>
    <r>
      <rPr>
        <b/>
        <sz val="8"/>
        <rFont val="Calibri Light"/>
        <family val="2"/>
        <scheme val="major"/>
      </rPr>
      <t>Endereço:</t>
    </r>
    <r>
      <rPr>
        <sz val="8"/>
        <rFont val="Calibri Light"/>
        <family val="2"/>
        <scheme val="major"/>
      </rPr>
      <t xml:space="preserve"> PRAÇA DOUTOR ARAÚJO SOBRINHO, S/Nº | CENTRO - SÃO LOURENÇO DA MATA - PE CEP: 54.735-565 | CNPJ: 11.251.832/0001-05 | SITE: SLM.PE.GOV.BR</t>
    </r>
  </si>
  <si>
    <r>
      <rPr>
        <b/>
        <sz val="8"/>
        <rFont val="Calibri Light"/>
        <family val="2"/>
        <scheme val="major"/>
      </rPr>
      <t>Responsável pela solicitação:</t>
    </r>
    <r>
      <rPr>
        <sz val="8"/>
        <rFont val="Calibri Light"/>
        <family val="2"/>
        <scheme val="major"/>
      </rPr>
      <t xml:space="preserve"> Djailson Pereira de Oliveira - Matrícula 478169</t>
    </r>
  </si>
  <si>
    <t>ITEM</t>
  </si>
  <si>
    <t>REPRESENTAÇÃO</t>
  </si>
  <si>
    <t>VALOR UNITÁRIO</t>
  </si>
  <si>
    <t>GANGORRA, Confeccionada em toras de eucalipto tratado e perfilado, com densidade zero, através de processo de autoclave, utilizando toras com diâmetro de 13, possui dois braços de troncos articulados na parte central. O apoio das mãos é feito em toras de eucalipto tratado e perfilado, com densidade zero, através do processo de autoclave, utilizando toras com diâmetro de 06cm e barra de inox com tampões de borracha nas laterais. O projeto, fabricação e montagem devem atender a norma brasileira NBR14350/99 que diz respeito a segurança de brinquedos de playground. Todas as conexões deverão ser de embutir, que evitam protuberâncias agudas ou cantos afiados. Os parafusos deverão ser do tipo cabeça redonda ou sextavados, galvanizados a fogo, que deverão ser escariados e cavilhados a fim de não   deixarem expostos aos usuários.  As ferragens (barras roscadas, parafusos e arruelas) utilizadas nos equipamentos deverão também ser galvanizadas a fogo. As cordas deverão ser 100% poliéster multifilados, de 10mm, a cor verde. Em todos os topos de troncos não poderá ter placa de metal para prevenção de acidentes com  as crianças. Os cantos e bordas deverão ser arredondados, e as superfícies deverão
ter acabamento liso, livre de rebarbas, farpas ou lascas.</t>
  </si>
  <si>
    <t>BALANÇO DUPLO, Ocupando uma área de aproximadamente 3,0 x 1,5m, confeccionado em toras de eucalipto tratado e perfilado, com densidade zero, através de processo de autoclave, utilizando toras com diâmetro de 15cm, composto por dois troncos cruzados de cada lado e outro interligado às duas traves, também com diâmetro de 15cm. O assento deverá ser em deck de pinnus Elliottii tratado, com espessura de 3,5cm, medindo 50cm de largura x 28cm de profundidade (terá encosto, proteção lateral e frontal). O projeto, fabricação e montagem devem atender a norma brasileira NBR 14350/99 que diz respeito a segurança de brinquedos de playground. Todas as conexões deverão ser de embutir, que evitam protuberâncias agudas ou cantos afiados. Os parafusos deverão ser do tipo cabeça redonda ou sextavados, galvanizados a fogo, que deverão ser escariados e cavilhados a fim de não  deixarem expostos aos usuários. As ferragens (barras roscadas, parafusos e arruelas) utilizadas nos equipamentos deverão também ser galvanizadas a fogo. As cordas deverão ser 100% poliéster multifilados, de 10mm, a cor verde. Em todos os topos dos troncos não poderá ter placa de metal para prevenção de acidentes com as crianças. Os cantos e bordas deverão ser arredondados, e as superfícies deverão
ter acabamento liso, livre de rebarbas, farpas ou lascas.</t>
  </si>
  <si>
    <t>ESCALADA HORIZONTAL, Sua estrutura é confeccionadas em toras de eucalipto tratado e perfilado, com densidade zero, através do processo de autoclave, utilizando toras com diâmetro  de 11cm em sua estrutura, e toras de 04cm nos degraus horizontais, ocupa uma área de 2,0 x 0,75 x 1,8m de altura do solo. Feitas com serra copo na bitola exata. O projeto, fabricação e montagem devem atender a norma brasileira NBR 14350/99 que diz respeito a segurança de brinquedos de playground. Todas as conexões deverão ser de embutir, que evitam protuberâncias agudas ou cantos afiados. Os parafusos deverão ser do tipo cabeça redonda ou sextavados, galvanizados a fogo, que deverão ser escariados e cavilhados a fim de não deixarem expostos aos usuários. As ferragens (barras roscadas, parafusos e arruelas) utilizadas nos equipamentos deverão ser também galvanizadas a fogo. As cordas deverão ser  100% poliéster multifilados, de 10mm, na cor verde. Em todos os topos dos troncos não poderá ter plca de metal para prevenção de acidentes com as crianças. Os cantos e bordas deverão ser arredondados, e as superfícies deverão ter acabamento liso, livre de rebarbas, farpas ou lascas.</t>
  </si>
  <si>
    <t>PREÇOS DE REFERÊNCIAS</t>
  </si>
  <si>
    <r>
      <rPr>
        <b/>
        <sz val="8"/>
        <rFont val="Calibri Light"/>
        <family val="2"/>
        <scheme val="major"/>
      </rPr>
      <t>Responsável pela Pesquisa de Mercado:</t>
    </r>
    <r>
      <rPr>
        <sz val="8"/>
        <rFont val="Calibri Light"/>
        <family val="2"/>
        <scheme val="major"/>
      </rPr>
      <t xml:space="preserve"> Equipe de Planejamento</t>
    </r>
  </si>
  <si>
    <t>Pesquisa realizada entre 20/05/2025 a 11/07/2025</t>
  </si>
  <si>
    <r>
      <t>1) Fontes de Pesquisa Utilizadas:</t>
    </r>
    <r>
      <rPr>
        <sz val="8"/>
        <color theme="1"/>
        <rFont val="Calibri Light"/>
        <family val="2"/>
        <scheme val="major"/>
      </rPr>
      <t xml:space="preserve">Contratações Similares com outros órgãos públicos extraídas do Portal Nacional de Contratações Públicas (https://www.gov.br/pncp/pt-br), Banco de Preços (https://www.bancodeprecos.com.br/) e Painel de Preços (Compras.gov.br); e Pesquisa direta com potenciais Fornecedores (foi realizado publicação no Diário Oficial AMUPE para cotações com fornecedores e busca em sites oficiais por empresas do ramo/atividade economica relacionadas aos objeto). </t>
    </r>
  </si>
  <si>
    <t>QUANT. DE PREÇOS BANCO DE PREÇOS</t>
  </si>
  <si>
    <t>QUANT. DE PREÇOS PAINEL DE PREÇOS</t>
  </si>
  <si>
    <t>QUANT. TOTAL DE PREÇOS COLETADOS</t>
  </si>
  <si>
    <t>QUANT. PREÇOS FORNECEDOR</t>
  </si>
  <si>
    <t>QUANT. TOTAL DE PREÇOS PNCP</t>
  </si>
  <si>
    <t>Quantitativo de Preços Coletados</t>
  </si>
  <si>
    <r>
      <t>2) Metodologia para obtenção do preço estimado:</t>
    </r>
    <r>
      <rPr>
        <sz val="8"/>
        <color theme="1"/>
        <rFont val="Calibri Light"/>
        <family val="2"/>
        <scheme val="major"/>
      </rPr>
      <t xml:space="preserve"> Foi adotado a mediana para definição dos valores de mercado,  com a utilização de medianas e médias entre aquisições de outros órgãos extraídas de sistemas de pesquisa e cotações privadas (indicadas na tabela), em virtude da apresentação de Coeficiante de Variação (CV) superior a 25% da média (amostra heterogênea) na maioria dos itens.</t>
    </r>
    <r>
      <rPr>
        <b/>
        <sz val="8"/>
        <color theme="1"/>
        <rFont val="Calibri Light"/>
        <family val="2"/>
        <scheme val="major"/>
      </rPr>
      <t>Conforme Instrução Normativa Nº 65 de 07 de Julho de 2021 (Lei nº 14.133), no Artigo 3º, "A pesquisa de preços será materializada em documento que conterá: INC V-Método matemático aplicado para a
 definição do valor estimado."</t>
    </r>
  </si>
  <si>
    <t>6)  Os cálculos deste relatório foram elaborados com base nas metodologias descritas na 4ª edição do Manual de Orientação de Pesquisa de Preços do Superior Tribunal de Justiça (STJ). A utilização desse manual assegura a precisão e a confiabilidade dos cálculos apresentados, conforme os padrões estabelecidos pelo STJ.</t>
  </si>
  <si>
    <t>Garantia</t>
  </si>
  <si>
    <t>PARTICIPAÇÃO ME,EPP E MEI</t>
  </si>
  <si>
    <t>EXCLUSIVA PARA ME,EPP E MEI</t>
  </si>
  <si>
    <t>COTA AMPLA 75%</t>
  </si>
  <si>
    <t>COTA RESERVADA 25%</t>
  </si>
  <si>
    <t>(hum milhão, vinte e oito mil, cento e cinquenta e seis reais e setenta centavos)</t>
  </si>
  <si>
    <t>(hum milhão, vinte e oito mil, cento e cinquenta e seis reis e setenta centavos)</t>
  </si>
  <si>
    <t>CERCA DE EUCALIPTO A CADA 10CM -  Estrutura em eucalipto tratado em autoclave com densidade zero, com espessura de 8-10 cm composta por colunas com altura de 0,9m ( com uma medida de esgotamento de 40 a 50cm do solo). Separada uma da outra por uma distancia de 10cm lineares.  Todas as conexoes deverao ser de embutir, que evitam protuberancias agudas ou cantos afiados. Os parafusos deverao ser do tipo cabeca redonda ou sextavados, galvanizados a fogo, que devereao ser escariados e cavilhados a fim de nao deixarem expostos aos usuarios. as ferragens (barras roscadas, parfafusos e arruelas) utilizados nos equipamentos deverao tambem ser galvanizados a fogo. Os cantos e bordas deverao ser arredondados, e as superficies deverao ter acabamento liso, livre de rebarbas, farpas ou lascas.  Produto com aplicaçao de veniz Premium com tripla açao solar e hidro repelenete. Despesas de frete, hospedagem, material ou qualquer outra referente a fabricaçao e instalaçao por conta do fornecedor.</t>
  </si>
  <si>
    <t xml:space="preserve">KIT LIXEIRA DUPLA -  estrutura composta com 2 lixeiras confeccionadas em toras de eucalipto tratado perfilado atraves de processo de autoclave e densidade zero de espessura 8-10. Contem caixote produzido com pinus da espécie elliottii tratado em autoclave com dimensoes 0,40 de largura x 0,50m de comprimentoe 0,50 de profundidade, fixadas em toras de eucalipto com altuta de 0,90m do solo.  Todas as conexoes deverao ser de embutir, que evitam protuberancias agudas ou cantos afiados. Os parafusos deverao ser do tipo cabeca redonda ou sextavados, galvanizados a fogo, que devereao ser escariados e cavilhados a fim de nao deixarem expostos aos usuarios. As ferragens (barras roscadas, parfafusos e arruelas) utilizados nos equipamentos deverao tambem ser galvanizados a fogo.  Em todos os topos dos troncos nao podera ter placa de metal para prevencao de acidentes. Os cantos e bordas deverao ser arredondados, e as superficies deverao ter acabamento liso, livre de rebarbas, farpas ou lascas. Produto com aplicaçao de veniz Premium com tripla açao solar e hidro repelente. Despesas de frete, hospedagem, material ou qualquer outra referente a fabricaçao e instalaçao por conta do fornecedor.  </t>
  </si>
  <si>
    <t>PLAYGROUND SUPREME -  com estrutura ocupando uma área de aproximadamente 7,0m de largura x 8m comprimento x 3,5m altura, confeccionado em toras de eucalipto tratado perfilado, com densidade zero, através de processo de autoclave, utilizando toras com diâmetro de 4-6cm e 10-12cm, contendo 2 plataformas cobertas com pisos de dimensao 2m x 1,50m com telha ecologica, com uma altura de aproximadamente 1,0m do solo. Piso utilizando réguas de Pinus Autoclavado da espécie Elliottii com medidas de 10cm de largura x 2cm de espessura. Cada plataforma coberta, terá 1 escorregador de 2m x 0,4m, em deck de Pinus Autoclavado da espécie Elliottii, 1 escalada de pedra em deck de Pinus Autoclavado da espécie Elliottii , com medidas de 1,5m x 0,4m, 1 escalada de corda com comprimento de 1,5m x 1,60m largura em tora de eucalipto tratado perfilado de dimensoes de 10-12 cm com cordas de poliester de 14mm na cor verde, 1 escada em toras de eucalipto de comprimento 1,50m x 0,60m de largura com eucalipto 04-06cm e de 06-08 cm, cada plataforma devera conter 2 varandas para protecao guarda corpo em aucalipto tratado ( 1 com 1,40m x 0,75m e outra 0,8m x 0,75m ). Playground interligado por ponte fixa medindo 1,10m de largura x 3,0m de comprimento, em estrutura de eucalipto com toras 08-10cm, varanda em eucalipto com toras de 04-06cm e 06-08 cm. A Ponte com plataforma  em deck de Pinus Autoclavado da espécie Elliottii, com 10cm de lartgurax 2cm de espessura . O projeto, fabricação e montagem devem atender a norma brasileira NBR 14350/99 que diz respeito a segurança de brinquedos de playground. Todas as conexões deverão ser de embutir, que evitam protuberâncias agudas ou cantos afiados. Os parafusos deverão ser do tipo cabeça redonda ou sextavados, galvanizados a fogo, que deverão ser escariados e cavilhados a fim de não deixarem expostos aos usuários. As ferragens (barras roscadas, parafusos e arruelas) utilizadas nos equipamentos deverão também ser galvanizadas a fogo. As cordas deverão ser 100% de poliéster multifilados, de 14mm, a cor verde. Em todos os topos dos troncos não poderá ter placa de metal para prevenção de acidentes com as crianças. Os cantos e bordas deverão ser arredondados, e as superfícies deverão ter acabamento liso, livre de rebarbas, farpas ou lascas. Produto com aplicaçao de veniz Premium com tripla açao solar e hidro repelenete. Despesas de frete, hospedagem, material ou qualquer outra referente a fabricaçao e instalaçao por conta do fornecedor.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</si>
</sst>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R$&quot;\ #,##0.00"/>
    <numFmt numFmtId="165" formatCode="&quot;R$&quot;\ #,##0.00_);[Red]\(&quot;R$&quot;\ #,###.00\)"/>
  </numFmts>
  <fonts count="21" x14ac:knownFonts="1">
    <font>
      <sz val="11"/>
      <color theme="1"/>
      <name val="Calibri"/>
      <family val="2"/>
      <scheme val="minor"/>
    </font>
    <font>
      <sz val="9"/>
      <color theme="1"/>
      <name val="Calibri Light"/>
      <family val="2"/>
      <scheme val="major"/>
    </font>
    <font>
      <b/>
      <sz val="9"/>
      <color theme="1"/>
      <name val="Calibri Light"/>
      <family val="2"/>
      <scheme val="major"/>
    </font>
    <font>
      <u/>
      <sz val="11"/>
      <color theme="10"/>
      <name val="Calibri"/>
      <family val="2"/>
      <scheme val="minor"/>
    </font>
    <font>
      <sz val="8"/>
      <color theme="1"/>
      <name val="Calibri Light"/>
      <family val="2"/>
      <scheme val="major"/>
    </font>
    <font>
      <b/>
      <sz val="8"/>
      <color theme="1"/>
      <name val="Calibri Light"/>
      <family val="2"/>
      <scheme val="major"/>
    </font>
    <font>
      <b/>
      <sz val="8"/>
      <name val="Calibri Light"/>
      <family val="2"/>
      <scheme val="major"/>
    </font>
    <font>
      <b/>
      <u/>
      <sz val="8"/>
      <color theme="10"/>
      <name val="Calibri Light"/>
      <family val="2"/>
      <scheme val="major"/>
    </font>
    <font>
      <sz val="8"/>
      <name val="Calibri Light"/>
      <family val="2"/>
      <scheme val="major"/>
    </font>
    <font>
      <b/>
      <sz val="10"/>
      <color rgb="FF002060"/>
      <name val="Calibri Light"/>
      <family val="2"/>
      <scheme val="major"/>
    </font>
    <font>
      <sz val="10"/>
      <color rgb="FF002060"/>
      <name val="Calibri Light"/>
      <family val="2"/>
      <scheme val="major"/>
    </font>
    <font>
      <sz val="10"/>
      <color theme="1"/>
      <name val="Calibri Light"/>
      <family val="2"/>
      <scheme val="major"/>
    </font>
    <font>
      <b/>
      <sz val="10"/>
      <color theme="1"/>
      <name val="Calibri Light"/>
      <family val="2"/>
      <scheme val="major"/>
    </font>
    <font>
      <sz val="11"/>
      <name val="Calibri"/>
      <family val="2"/>
      <scheme val="minor"/>
    </font>
    <font>
      <b/>
      <sz val="8"/>
      <color theme="1"/>
      <name val="Calibri"/>
      <family val="2"/>
      <scheme val="minor"/>
    </font>
    <font>
      <b/>
      <sz val="8"/>
      <name val="Calibri"/>
      <family val="2"/>
      <scheme val="minor"/>
    </font>
    <font>
      <b/>
      <u/>
      <sz val="8"/>
      <color theme="10"/>
      <name val="Calibri"/>
      <family val="2"/>
      <scheme val="minor"/>
    </font>
    <font>
      <sz val="8"/>
      <color theme="1"/>
      <name val="Calibri"/>
      <family val="2"/>
      <scheme val="minor"/>
    </font>
    <font>
      <sz val="8"/>
      <name val="Calibri"/>
      <family val="2"/>
      <scheme val="minor"/>
    </font>
    <font>
      <sz val="7"/>
      <color theme="1"/>
      <name val="Calibri Light"/>
      <family val="2"/>
      <scheme val="major"/>
    </font>
    <font>
      <sz val="7"/>
      <color theme="1"/>
      <name val="Calibri"/>
      <family val="2"/>
      <scheme val="minor"/>
    </font>
  </fonts>
  <fills count="15">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6"/>
        <bgColor indexed="64"/>
      </patternFill>
    </fill>
    <fill>
      <patternFill patternType="solid">
        <fgColor theme="3" tint="0.79998168889431442"/>
        <bgColor indexed="64"/>
      </patternFill>
    </fill>
    <fill>
      <patternFill patternType="solid">
        <fgColor rgb="FFFF5050"/>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4" tint="0.39994506668294322"/>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right/>
      <top style="hair">
        <color auto="1"/>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top/>
      <bottom style="hair">
        <color auto="1"/>
      </bottom>
      <diagonal/>
    </border>
    <border>
      <left style="hair">
        <color auto="1"/>
      </left>
      <right/>
      <top style="hair">
        <color auto="1"/>
      </top>
      <bottom/>
      <diagonal/>
    </border>
    <border>
      <left style="hair">
        <color auto="1"/>
      </left>
      <right/>
      <top style="medium">
        <color auto="1"/>
      </top>
      <bottom style="medium">
        <color auto="1"/>
      </bottom>
      <diagonal/>
    </border>
    <border>
      <left style="hair">
        <color auto="1"/>
      </left>
      <right/>
      <top style="hair">
        <color auto="1"/>
      </top>
      <bottom style="hair">
        <color auto="1"/>
      </bottom>
      <diagonal/>
    </border>
    <border>
      <left/>
      <right/>
      <top style="medium">
        <color auto="1"/>
      </top>
      <bottom/>
      <diagonal/>
    </border>
    <border>
      <left style="medium">
        <color auto="1"/>
      </left>
      <right/>
      <top style="medium">
        <color auto="1"/>
      </top>
      <bottom/>
      <diagonal/>
    </border>
    <border>
      <left style="medium">
        <color auto="1"/>
      </left>
      <right style="medium">
        <color auto="1"/>
      </right>
      <top style="medium">
        <color auto="1"/>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hair">
        <color auto="1"/>
      </right>
      <top/>
      <bottom style="hair">
        <color auto="1"/>
      </bottom>
      <diagonal/>
    </border>
    <border>
      <left style="hair">
        <color auto="1"/>
      </left>
      <right style="medium">
        <color indexed="64"/>
      </right>
      <top/>
      <bottom style="hair">
        <color auto="1"/>
      </bottom>
      <diagonal/>
    </border>
    <border>
      <left style="medium">
        <color indexed="64"/>
      </left>
      <right style="hair">
        <color auto="1"/>
      </right>
      <top style="hair">
        <color auto="1"/>
      </top>
      <bottom/>
      <diagonal/>
    </border>
    <border>
      <left style="hair">
        <color auto="1"/>
      </left>
      <right style="medium">
        <color indexed="64"/>
      </right>
      <top style="hair">
        <color auto="1"/>
      </top>
      <bottom/>
      <diagonal/>
    </border>
    <border>
      <left style="medium">
        <color indexed="64"/>
      </left>
      <right/>
      <top style="hair">
        <color auto="1"/>
      </top>
      <bottom style="hair">
        <color auto="1"/>
      </bottom>
      <diagonal/>
    </border>
    <border>
      <left/>
      <right style="medium">
        <color indexed="64"/>
      </right>
      <top style="hair">
        <color auto="1"/>
      </top>
      <bottom style="hair">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hair">
        <color auto="1"/>
      </top>
      <bottom/>
      <diagonal/>
    </border>
    <border>
      <left/>
      <right/>
      <top style="hair">
        <color auto="1"/>
      </top>
      <bottom/>
      <diagonal/>
    </border>
    <border>
      <left/>
      <right style="medium">
        <color indexed="64"/>
      </right>
      <top style="hair">
        <color auto="1"/>
      </top>
      <bottom/>
      <diagonal/>
    </border>
  </borders>
  <cellStyleXfs count="2">
    <xf numFmtId="0" fontId="0" fillId="0" borderId="0"/>
    <xf numFmtId="0" fontId="3" fillId="0" borderId="0" applyNumberFormat="0" applyFill="0" applyBorder="0" applyAlignment="0" applyProtection="0"/>
  </cellStyleXfs>
  <cellXfs count="239">
    <xf numFmtId="0" fontId="0" fillId="0" borderId="0" xfId="0"/>
    <xf numFmtId="164" fontId="0" fillId="0" borderId="0" xfId="0" applyNumberFormat="1"/>
    <xf numFmtId="164" fontId="0" fillId="2" borderId="0" xfId="0" applyNumberFormat="1" applyFill="1"/>
    <xf numFmtId="0" fontId="1" fillId="3" borderId="0" xfId="0" applyFont="1" applyFill="1" applyAlignment="1">
      <alignment vertical="top" wrapText="1"/>
    </xf>
    <xf numFmtId="0" fontId="1" fillId="3" borderId="0" xfId="0" applyFont="1" applyFill="1" applyAlignment="1">
      <alignment horizontal="justify" vertical="top"/>
    </xf>
    <xf numFmtId="0" fontId="4" fillId="0" borderId="0" xfId="0" applyFont="1"/>
    <xf numFmtId="164" fontId="4" fillId="2" borderId="0" xfId="0" applyNumberFormat="1" applyFont="1" applyFill="1"/>
    <xf numFmtId="164" fontId="4" fillId="0" borderId="0" xfId="0" applyNumberFormat="1" applyFont="1"/>
    <xf numFmtId="0" fontId="4" fillId="6"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164" fontId="5" fillId="7" borderId="1" xfId="0" applyNumberFormat="1" applyFont="1" applyFill="1" applyBorder="1" applyAlignment="1">
      <alignment horizontal="center" vertical="center" wrapText="1"/>
    </xf>
    <xf numFmtId="0" fontId="5" fillId="6" borderId="1" xfId="0" applyFont="1" applyFill="1" applyBorder="1" applyAlignment="1">
      <alignment vertical="center"/>
    </xf>
    <xf numFmtId="0" fontId="4" fillId="3" borderId="1" xfId="0" applyFont="1" applyFill="1" applyBorder="1" applyAlignment="1">
      <alignment horizontal="center" vertical="center" wrapText="1"/>
    </xf>
    <xf numFmtId="164" fontId="8" fillId="3" borderId="1" xfId="0" applyNumberFormat="1" applyFont="1" applyFill="1" applyBorder="1" applyAlignment="1">
      <alignment horizontal="center" vertical="center" wrapText="1"/>
    </xf>
    <xf numFmtId="164" fontId="8" fillId="3" borderId="1" xfId="0" applyNumberFormat="1" applyFont="1" applyFill="1" applyBorder="1" applyAlignment="1">
      <alignment horizontal="center" vertical="center"/>
    </xf>
    <xf numFmtId="2" fontId="4" fillId="7" borderId="1" xfId="0" applyNumberFormat="1" applyFont="1" applyFill="1" applyBorder="1" applyAlignment="1">
      <alignment horizontal="center" vertical="center"/>
    </xf>
    <xf numFmtId="0" fontId="4" fillId="0" borderId="1" xfId="0" applyFont="1" applyBorder="1" applyAlignment="1">
      <alignment horizontal="center" vertical="center"/>
    </xf>
    <xf numFmtId="0" fontId="4" fillId="3" borderId="10" xfId="0" applyFont="1" applyFill="1" applyBorder="1" applyAlignment="1">
      <alignment horizontal="center" vertical="center" wrapText="1"/>
    </xf>
    <xf numFmtId="164" fontId="8" fillId="3" borderId="10" xfId="0" applyNumberFormat="1" applyFont="1" applyFill="1" applyBorder="1" applyAlignment="1">
      <alignment horizontal="center" vertical="center" wrapText="1"/>
    </xf>
    <xf numFmtId="164" fontId="8" fillId="3" borderId="10" xfId="0" applyNumberFormat="1" applyFont="1" applyFill="1" applyBorder="1" applyAlignment="1">
      <alignment horizontal="center" vertical="center"/>
    </xf>
    <xf numFmtId="2" fontId="4" fillId="7" borderId="10" xfId="0" applyNumberFormat="1" applyFont="1" applyFill="1" applyBorder="1" applyAlignment="1">
      <alignment horizontal="center" vertical="center"/>
    </xf>
    <xf numFmtId="0" fontId="5" fillId="10" borderId="1" xfId="0" applyFont="1" applyFill="1" applyBorder="1" applyAlignment="1">
      <alignment horizontal="center" vertical="center" wrapText="1"/>
    </xf>
    <xf numFmtId="164" fontId="4" fillId="10" borderId="1" xfId="0" applyNumberFormat="1" applyFont="1" applyFill="1" applyBorder="1" applyAlignment="1">
      <alignment horizontal="center" vertical="center" wrapText="1"/>
    </xf>
    <xf numFmtId="164" fontId="4" fillId="10" borderId="10" xfId="0" applyNumberFormat="1" applyFont="1" applyFill="1" applyBorder="1" applyAlignment="1">
      <alignment horizontal="center" vertical="center" wrapText="1"/>
    </xf>
    <xf numFmtId="164" fontId="5" fillId="11" borderId="1" xfId="0" applyNumberFormat="1" applyFont="1" applyFill="1" applyBorder="1" applyAlignment="1">
      <alignment horizontal="center" vertical="center" wrapText="1"/>
    </xf>
    <xf numFmtId="164" fontId="4" fillId="11" borderId="1" xfId="0" applyNumberFormat="1" applyFont="1" applyFill="1" applyBorder="1" applyAlignment="1">
      <alignment horizontal="center" vertical="center" wrapText="1"/>
    </xf>
    <xf numFmtId="164" fontId="4" fillId="11" borderId="10" xfId="0" applyNumberFormat="1" applyFont="1" applyFill="1" applyBorder="1" applyAlignment="1">
      <alignment horizontal="center" vertical="center" wrapText="1"/>
    </xf>
    <xf numFmtId="164" fontId="8" fillId="4" borderId="1" xfId="0" applyNumberFormat="1" applyFont="1" applyFill="1" applyBorder="1" applyAlignment="1">
      <alignment horizontal="center" vertical="center" wrapText="1"/>
    </xf>
    <xf numFmtId="164" fontId="8" fillId="4" borderId="1" xfId="0" applyNumberFormat="1" applyFont="1" applyFill="1" applyBorder="1" applyAlignment="1">
      <alignment horizontal="center" vertical="center"/>
    </xf>
    <xf numFmtId="164" fontId="8" fillId="4" borderId="10" xfId="0" applyNumberFormat="1" applyFont="1" applyFill="1" applyBorder="1" applyAlignment="1">
      <alignment horizontal="center" vertical="center" wrapText="1"/>
    </xf>
    <xf numFmtId="164" fontId="8" fillId="4" borderId="10" xfId="0" applyNumberFormat="1" applyFont="1" applyFill="1" applyBorder="1" applyAlignment="1">
      <alignment horizontal="center" vertical="center"/>
    </xf>
    <xf numFmtId="164" fontId="8" fillId="12" borderId="1" xfId="0" applyNumberFormat="1" applyFont="1" applyFill="1" applyBorder="1" applyAlignment="1">
      <alignment horizontal="center" vertical="center" wrapText="1"/>
    </xf>
    <xf numFmtId="164" fontId="8" fillId="12" borderId="1" xfId="0" applyNumberFormat="1" applyFont="1" applyFill="1" applyBorder="1" applyAlignment="1">
      <alignment horizontal="center" vertical="center"/>
    </xf>
    <xf numFmtId="164" fontId="8" fillId="12" borderId="10" xfId="0" applyNumberFormat="1" applyFont="1" applyFill="1" applyBorder="1" applyAlignment="1">
      <alignment horizontal="center" vertical="center" wrapText="1"/>
    </xf>
    <xf numFmtId="164" fontId="8" fillId="12" borderId="10" xfId="0" applyNumberFormat="1" applyFont="1" applyFill="1" applyBorder="1" applyAlignment="1">
      <alignment horizontal="center" vertical="center"/>
    </xf>
    <xf numFmtId="164" fontId="4" fillId="3" borderId="0" xfId="0" applyNumberFormat="1" applyFont="1" applyFill="1"/>
    <xf numFmtId="0" fontId="4" fillId="6" borderId="1" xfId="0" applyFont="1" applyFill="1" applyBorder="1" applyAlignment="1">
      <alignment vertical="center" wrapText="1"/>
    </xf>
    <xf numFmtId="0" fontId="4" fillId="3" borderId="1" xfId="0" applyFont="1" applyFill="1" applyBorder="1" applyAlignment="1">
      <alignment vertical="center" wrapText="1"/>
    </xf>
    <xf numFmtId="164" fontId="4" fillId="7" borderId="1" xfId="0" applyNumberFormat="1" applyFont="1" applyFill="1" applyBorder="1" applyAlignment="1">
      <alignment vertical="center"/>
    </xf>
    <xf numFmtId="164" fontId="4" fillId="13" borderId="1" xfId="0" applyNumberFormat="1" applyFont="1" applyFill="1" applyBorder="1" applyAlignment="1">
      <alignment vertical="center"/>
    </xf>
    <xf numFmtId="0" fontId="4" fillId="3" borderId="1" xfId="0" applyFont="1" applyFill="1" applyBorder="1" applyAlignment="1">
      <alignment horizontal="justify" vertical="center" wrapText="1"/>
    </xf>
    <xf numFmtId="0" fontId="4" fillId="0" borderId="1" xfId="0" applyFont="1" applyBorder="1" applyAlignment="1">
      <alignment vertical="center"/>
    </xf>
    <xf numFmtId="0" fontId="4" fillId="0" borderId="1" xfId="0" applyFont="1" applyBorder="1" applyAlignment="1">
      <alignment vertical="center" wrapText="1"/>
    </xf>
    <xf numFmtId="0" fontId="4" fillId="3" borderId="10" xfId="0" applyFont="1" applyFill="1" applyBorder="1" applyAlignment="1">
      <alignment horizontal="justify" vertical="center"/>
    </xf>
    <xf numFmtId="164" fontId="4" fillId="7" borderId="10" xfId="0" applyNumberFormat="1" applyFont="1" applyFill="1" applyBorder="1" applyAlignment="1">
      <alignment vertical="center"/>
    </xf>
    <xf numFmtId="0" fontId="5" fillId="6" borderId="1" xfId="0" applyFont="1" applyFill="1" applyBorder="1" applyAlignment="1">
      <alignment vertical="center" wrapText="1"/>
    </xf>
    <xf numFmtId="0" fontId="4" fillId="0" borderId="16" xfId="0" applyFont="1" applyBorder="1" applyAlignment="1">
      <alignment horizontal="center" vertical="center" wrapText="1"/>
    </xf>
    <xf numFmtId="0" fontId="11" fillId="0" borderId="0" xfId="0" applyFont="1"/>
    <xf numFmtId="0" fontId="5" fillId="0" borderId="14" xfId="0" applyFont="1" applyBorder="1" applyAlignment="1">
      <alignment horizontal="center" vertical="center"/>
    </xf>
    <xf numFmtId="0" fontId="5" fillId="0" borderId="14" xfId="0" applyFont="1" applyBorder="1" applyAlignment="1">
      <alignment vertical="center"/>
    </xf>
    <xf numFmtId="0" fontId="5" fillId="0" borderId="21" xfId="0" applyFont="1" applyBorder="1" applyAlignment="1">
      <alignment horizontal="center" vertical="center"/>
    </xf>
    <xf numFmtId="0" fontId="4" fillId="0" borderId="22" xfId="0" applyFont="1" applyBorder="1" applyAlignment="1">
      <alignment horizontal="center" vertical="center" wrapText="1"/>
    </xf>
    <xf numFmtId="0" fontId="8" fillId="14" borderId="1" xfId="0" applyFont="1" applyFill="1" applyBorder="1" applyAlignment="1">
      <alignment horizontal="center" vertical="top" wrapText="1"/>
    </xf>
    <xf numFmtId="0" fontId="8" fillId="0" borderId="14" xfId="0" applyFont="1" applyBorder="1" applyAlignment="1">
      <alignment horizontal="center" vertical="top"/>
    </xf>
    <xf numFmtId="165" fontId="8" fillId="0" borderId="21" xfId="0" applyNumberFormat="1" applyFont="1" applyBorder="1" applyAlignment="1">
      <alignment horizontal="center" vertical="top"/>
    </xf>
    <xf numFmtId="0" fontId="8" fillId="0" borderId="15" xfId="0" applyFont="1" applyBorder="1" applyAlignment="1">
      <alignment horizontal="center" vertical="top" wrapText="1"/>
    </xf>
    <xf numFmtId="0" fontId="8" fillId="0" borderId="15" xfId="0" applyFont="1" applyBorder="1" applyAlignment="1">
      <alignment horizontal="center" vertical="top"/>
    </xf>
    <xf numFmtId="165" fontId="8" fillId="0" borderId="24" xfId="0" applyNumberFormat="1" applyFont="1" applyBorder="1" applyAlignment="1">
      <alignment horizontal="center" vertical="top"/>
    </xf>
    <xf numFmtId="0" fontId="4" fillId="3" borderId="0" xfId="0" applyFont="1" applyFill="1" applyAlignment="1">
      <alignment horizontal="center" vertical="center" wrapText="1"/>
    </xf>
    <xf numFmtId="0" fontId="6" fillId="2" borderId="25" xfId="0" applyFont="1" applyFill="1" applyBorder="1" applyAlignment="1">
      <alignment horizontal="center" vertical="top"/>
    </xf>
    <xf numFmtId="165" fontId="6" fillId="2" borderId="27" xfId="0" applyNumberFormat="1" applyFont="1" applyFill="1" applyBorder="1" applyAlignment="1">
      <alignment horizontal="center" vertical="top"/>
    </xf>
    <xf numFmtId="0" fontId="4" fillId="3" borderId="0" xfId="0" applyFont="1" applyFill="1" applyAlignment="1">
      <alignment vertical="center" wrapText="1"/>
    </xf>
    <xf numFmtId="164" fontId="4" fillId="3" borderId="0" xfId="0" applyNumberFormat="1" applyFont="1" applyFill="1" applyAlignment="1">
      <alignment vertical="center"/>
    </xf>
    <xf numFmtId="0" fontId="5" fillId="0" borderId="26" xfId="0" applyFont="1" applyBorder="1"/>
    <xf numFmtId="0" fontId="4" fillId="13" borderId="25" xfId="0" applyFont="1" applyFill="1" applyBorder="1"/>
    <xf numFmtId="0" fontId="4" fillId="10" borderId="25" xfId="0" applyFont="1" applyFill="1" applyBorder="1"/>
    <xf numFmtId="0" fontId="4" fillId="7" borderId="25" xfId="0" applyFont="1" applyFill="1" applyBorder="1"/>
    <xf numFmtId="0" fontId="4" fillId="12" borderId="25" xfId="0" applyFont="1" applyFill="1" applyBorder="1"/>
    <xf numFmtId="0" fontId="5" fillId="6" borderId="1" xfId="0" applyFont="1" applyFill="1" applyBorder="1" applyAlignment="1">
      <alignment horizontal="center" vertical="center" wrapText="1"/>
    </xf>
    <xf numFmtId="164" fontId="5" fillId="6" borderId="1" xfId="0" applyNumberFormat="1" applyFont="1" applyFill="1" applyBorder="1" applyAlignment="1">
      <alignment horizontal="center" vertical="center" wrapText="1"/>
    </xf>
    <xf numFmtId="164" fontId="5" fillId="4" borderId="1" xfId="0" applyNumberFormat="1" applyFont="1" applyFill="1" applyBorder="1" applyAlignment="1">
      <alignment horizontal="center" vertical="center" wrapText="1"/>
    </xf>
    <xf numFmtId="0" fontId="8" fillId="3" borderId="1" xfId="0" applyFont="1" applyFill="1" applyBorder="1" applyAlignment="1">
      <alignment horizontal="center" vertical="center" wrapText="1"/>
    </xf>
    <xf numFmtId="164" fontId="8" fillId="6" borderId="1" xfId="0" applyNumberFormat="1" applyFont="1" applyFill="1" applyBorder="1" applyAlignment="1">
      <alignment horizontal="center" vertical="center" wrapText="1"/>
    </xf>
    <xf numFmtId="2" fontId="8" fillId="7" borderId="1" xfId="0" applyNumberFormat="1" applyFont="1" applyFill="1" applyBorder="1" applyAlignment="1">
      <alignment horizontal="center" vertical="center"/>
    </xf>
    <xf numFmtId="0" fontId="8" fillId="3" borderId="10" xfId="0" applyFont="1" applyFill="1" applyBorder="1" applyAlignment="1">
      <alignment horizontal="center" vertical="center" wrapText="1"/>
    </xf>
    <xf numFmtId="2" fontId="8" fillId="7" borderId="10" xfId="0" applyNumberFormat="1" applyFont="1" applyFill="1" applyBorder="1" applyAlignment="1">
      <alignment horizontal="center" vertical="center"/>
    </xf>
    <xf numFmtId="164" fontId="8" fillId="8" borderId="1" xfId="0" applyNumberFormat="1" applyFont="1" applyFill="1" applyBorder="1" applyAlignment="1">
      <alignment horizontal="center" vertical="center"/>
    </xf>
    <xf numFmtId="164" fontId="8" fillId="8" borderId="1" xfId="0" applyNumberFormat="1" applyFont="1" applyFill="1" applyBorder="1" applyAlignment="1">
      <alignment horizontal="center" vertical="center" wrapText="1"/>
    </xf>
    <xf numFmtId="164" fontId="4" fillId="6" borderId="1" xfId="0" applyNumberFormat="1" applyFont="1" applyFill="1" applyBorder="1" applyAlignment="1">
      <alignment horizontal="center" vertical="center" wrapText="1"/>
    </xf>
    <xf numFmtId="164" fontId="8" fillId="8" borderId="10" xfId="0" applyNumberFormat="1" applyFont="1" applyFill="1" applyBorder="1" applyAlignment="1">
      <alignment horizontal="center" vertical="center" wrapText="1"/>
    </xf>
    <xf numFmtId="164" fontId="8" fillId="8" borderId="10" xfId="0" applyNumberFormat="1" applyFont="1" applyFill="1" applyBorder="1" applyAlignment="1">
      <alignment horizontal="center" vertical="center"/>
    </xf>
    <xf numFmtId="0" fontId="0" fillId="0" borderId="0" xfId="0" applyAlignment="1">
      <alignment vertical="center"/>
    </xf>
    <xf numFmtId="164" fontId="0" fillId="2" borderId="0" xfId="0" applyNumberFormat="1" applyFill="1" applyAlignment="1">
      <alignment vertical="center"/>
    </xf>
    <xf numFmtId="164" fontId="0" fillId="0" borderId="0" xfId="0" applyNumberFormat="1" applyAlignment="1">
      <alignment vertical="center"/>
    </xf>
    <xf numFmtId="164" fontId="17" fillId="4" borderId="1" xfId="0" applyNumberFormat="1" applyFont="1" applyFill="1" applyBorder="1" applyAlignment="1">
      <alignment vertical="center"/>
    </xf>
    <xf numFmtId="0" fontId="4" fillId="3" borderId="1" xfId="0" applyFont="1" applyFill="1" applyBorder="1" applyAlignment="1">
      <alignment horizontal="justify" vertical="center"/>
    </xf>
    <xf numFmtId="0" fontId="8" fillId="3" borderId="1" xfId="0" applyFont="1" applyFill="1" applyBorder="1" applyAlignment="1">
      <alignment vertical="center" wrapText="1"/>
    </xf>
    <xf numFmtId="164" fontId="18" fillId="4" borderId="1" xfId="0" applyNumberFormat="1" applyFont="1" applyFill="1" applyBorder="1" applyAlignment="1">
      <alignment vertical="center"/>
    </xf>
    <xf numFmtId="0" fontId="8" fillId="3" borderId="1" xfId="0" applyFont="1" applyFill="1" applyBorder="1" applyAlignment="1">
      <alignment horizontal="justify" vertical="center" wrapText="1"/>
    </xf>
    <xf numFmtId="0" fontId="8" fillId="0" borderId="1" xfId="0" applyFont="1" applyBorder="1" applyAlignment="1">
      <alignment vertical="center" wrapText="1"/>
    </xf>
    <xf numFmtId="0" fontId="8" fillId="3" borderId="1" xfId="0" applyFont="1" applyFill="1" applyBorder="1" applyAlignment="1">
      <alignment horizontal="justify" vertical="center"/>
    </xf>
    <xf numFmtId="0" fontId="13" fillId="0" borderId="0" xfId="0" applyFont="1"/>
    <xf numFmtId="0" fontId="15" fillId="2" borderId="34" xfId="0" applyFont="1" applyFill="1" applyBorder="1" applyAlignment="1">
      <alignment vertical="top"/>
    </xf>
    <xf numFmtId="0" fontId="15" fillId="2" borderId="35" xfId="0" applyFont="1" applyFill="1" applyBorder="1" applyAlignment="1">
      <alignment vertical="top"/>
    </xf>
    <xf numFmtId="0" fontId="15" fillId="2" borderId="36" xfId="0" applyFont="1" applyFill="1" applyBorder="1" applyAlignment="1">
      <alignment vertical="top"/>
    </xf>
    <xf numFmtId="0" fontId="18" fillId="0" borderId="32" xfId="0" applyFont="1" applyBorder="1" applyAlignment="1">
      <alignment vertical="top"/>
    </xf>
    <xf numFmtId="0" fontId="18" fillId="0" borderId="0" xfId="0" applyFont="1" applyAlignment="1">
      <alignment vertical="top"/>
    </xf>
    <xf numFmtId="0" fontId="18" fillId="0" borderId="0" xfId="1" applyFont="1" applyBorder="1" applyAlignment="1">
      <alignment vertical="top" wrapText="1"/>
    </xf>
    <xf numFmtId="0" fontId="18" fillId="0" borderId="33" xfId="0" applyFont="1" applyBorder="1" applyAlignment="1">
      <alignment vertical="top" wrapText="1"/>
    </xf>
    <xf numFmtId="0" fontId="18" fillId="0" borderId="0" xfId="0" applyFont="1" applyAlignment="1">
      <alignment vertical="top" wrapText="1"/>
    </xf>
    <xf numFmtId="0" fontId="18" fillId="0" borderId="33" xfId="1" applyFont="1" applyBorder="1" applyAlignment="1">
      <alignment vertical="top" wrapText="1"/>
    </xf>
    <xf numFmtId="0" fontId="18" fillId="0" borderId="29" xfId="0" applyFont="1" applyBorder="1" applyAlignment="1">
      <alignment vertical="top" wrapText="1"/>
    </xf>
    <xf numFmtId="0" fontId="18" fillId="0" borderId="30" xfId="0" applyFont="1" applyBorder="1" applyAlignment="1">
      <alignment vertical="top"/>
    </xf>
    <xf numFmtId="0" fontId="18" fillId="0" borderId="30" xfId="0" applyFont="1" applyBorder="1" applyAlignment="1">
      <alignment vertical="top" wrapText="1"/>
    </xf>
    <xf numFmtId="0" fontId="18" fillId="0" borderId="31" xfId="0" applyFont="1" applyBorder="1" applyAlignment="1">
      <alignment vertical="top" wrapText="1"/>
    </xf>
    <xf numFmtId="0" fontId="4" fillId="4" borderId="28" xfId="0" applyFont="1" applyFill="1" applyBorder="1"/>
    <xf numFmtId="0" fontId="4" fillId="3" borderId="0" xfId="0" applyFont="1" applyFill="1"/>
    <xf numFmtId="0" fontId="5" fillId="0" borderId="0" xfId="0" applyFont="1" applyAlignment="1">
      <alignment vertical="top" wrapText="1"/>
    </xf>
    <xf numFmtId="0" fontId="4" fillId="6" borderId="41" xfId="0" applyFont="1" applyFill="1" applyBorder="1" applyAlignment="1">
      <alignment vertical="center" wrapText="1"/>
    </xf>
    <xf numFmtId="0" fontId="6" fillId="6" borderId="40" xfId="0" applyFont="1" applyFill="1" applyBorder="1" applyAlignment="1">
      <alignment vertical="center"/>
    </xf>
    <xf numFmtId="0" fontId="4" fillId="3" borderId="41" xfId="0" applyFont="1" applyFill="1" applyBorder="1" applyAlignment="1">
      <alignment vertical="center" wrapText="1"/>
    </xf>
    <xf numFmtId="164" fontId="4" fillId="13" borderId="40" xfId="0" applyNumberFormat="1" applyFont="1" applyFill="1" applyBorder="1" applyAlignment="1">
      <alignment vertical="center"/>
    </xf>
    <xf numFmtId="0" fontId="4" fillId="0" borderId="41" xfId="0" applyFont="1" applyBorder="1" applyAlignment="1">
      <alignment vertical="center"/>
    </xf>
    <xf numFmtId="0" fontId="4" fillId="3" borderId="42" xfId="0" applyFont="1" applyFill="1" applyBorder="1" applyAlignment="1">
      <alignment vertical="center" wrapText="1"/>
    </xf>
    <xf numFmtId="164" fontId="5" fillId="6" borderId="40" xfId="0" applyNumberFormat="1" applyFont="1" applyFill="1" applyBorder="1" applyAlignment="1">
      <alignment vertical="center"/>
    </xf>
    <xf numFmtId="0" fontId="4" fillId="3" borderId="29" xfId="0" applyFont="1" applyFill="1" applyBorder="1" applyAlignment="1">
      <alignment horizontal="center" vertical="center" wrapText="1"/>
    </xf>
    <xf numFmtId="0" fontId="4" fillId="3" borderId="30" xfId="0" applyFont="1" applyFill="1" applyBorder="1" applyAlignment="1">
      <alignment horizontal="center" vertical="center" wrapText="1"/>
    </xf>
    <xf numFmtId="0" fontId="5" fillId="0" borderId="45" xfId="0" applyFont="1" applyBorder="1" applyAlignment="1">
      <alignment vertical="center"/>
    </xf>
    <xf numFmtId="14" fontId="4" fillId="0" borderId="46" xfId="0" applyNumberFormat="1" applyFont="1" applyBorder="1" applyAlignment="1">
      <alignment horizontal="center" vertical="center"/>
    </xf>
    <xf numFmtId="14" fontId="4" fillId="0" borderId="48" xfId="0" applyNumberFormat="1" applyFont="1" applyBorder="1" applyAlignment="1">
      <alignment horizontal="center" vertical="center"/>
    </xf>
    <xf numFmtId="0" fontId="8" fillId="14" borderId="41" xfId="0" applyFont="1" applyFill="1" applyBorder="1" applyAlignment="1">
      <alignment horizontal="center" vertical="top" wrapText="1"/>
    </xf>
    <xf numFmtId="0" fontId="8" fillId="14" borderId="40" xfId="0" applyFont="1" applyFill="1" applyBorder="1" applyAlignment="1">
      <alignment horizontal="center" vertical="top" wrapText="1"/>
    </xf>
    <xf numFmtId="0" fontId="8" fillId="0" borderId="45" xfId="0" applyFont="1" applyBorder="1" applyAlignment="1">
      <alignment horizontal="center" vertical="top"/>
    </xf>
    <xf numFmtId="165" fontId="8" fillId="0" borderId="46" xfId="0" applyNumberFormat="1" applyFont="1" applyBorder="1" applyAlignment="1">
      <alignment horizontal="center" vertical="top"/>
    </xf>
    <xf numFmtId="0" fontId="19" fillId="9" borderId="41" xfId="0" applyFont="1" applyFill="1" applyBorder="1" applyAlignment="1">
      <alignment vertical="top" wrapText="1"/>
    </xf>
    <xf numFmtId="0" fontId="19" fillId="9" borderId="1" xfId="0" applyFont="1" applyFill="1" applyBorder="1" applyAlignment="1">
      <alignment vertical="top" wrapText="1"/>
    </xf>
    <xf numFmtId="0" fontId="20" fillId="9" borderId="1" xfId="0" applyFont="1" applyFill="1" applyBorder="1" applyAlignment="1">
      <alignment vertical="top"/>
    </xf>
    <xf numFmtId="0" fontId="20" fillId="9" borderId="40" xfId="0" applyFont="1" applyFill="1" applyBorder="1" applyAlignment="1">
      <alignment vertical="top"/>
    </xf>
    <xf numFmtId="0" fontId="19" fillId="9" borderId="1" xfId="0" applyFont="1" applyFill="1" applyBorder="1" applyAlignment="1">
      <alignment horizontal="justify" vertical="top" wrapText="1"/>
    </xf>
    <xf numFmtId="0" fontId="19" fillId="9" borderId="41" xfId="0" applyFont="1" applyFill="1" applyBorder="1" applyAlignment="1">
      <alignment vertical="top"/>
    </xf>
    <xf numFmtId="0" fontId="19" fillId="9" borderId="51" xfId="0" applyFont="1" applyFill="1" applyBorder="1" applyAlignment="1">
      <alignment vertical="top" wrapText="1"/>
    </xf>
    <xf numFmtId="0" fontId="19" fillId="9" borderId="52" xfId="0" applyFont="1" applyFill="1" applyBorder="1" applyAlignment="1">
      <alignment horizontal="justify" vertical="top"/>
    </xf>
    <xf numFmtId="0" fontId="20" fillId="9" borderId="52" xfId="0" applyFont="1" applyFill="1" applyBorder="1" applyAlignment="1">
      <alignment vertical="top"/>
    </xf>
    <xf numFmtId="0" fontId="19" fillId="6" borderId="54" xfId="0" applyFont="1" applyFill="1" applyBorder="1" applyAlignment="1">
      <alignment vertical="top" wrapText="1"/>
    </xf>
    <xf numFmtId="0" fontId="19" fillId="6" borderId="55" xfId="0" applyFont="1" applyFill="1" applyBorder="1" applyAlignment="1">
      <alignment horizontal="center" vertical="top" wrapText="1"/>
    </xf>
    <xf numFmtId="0" fontId="19" fillId="6" borderId="56" xfId="0" applyFont="1" applyFill="1" applyBorder="1" applyAlignment="1">
      <alignment horizontal="center" vertical="top" wrapText="1"/>
    </xf>
    <xf numFmtId="0" fontId="19" fillId="6" borderId="57" xfId="0" applyFont="1" applyFill="1" applyBorder="1" applyAlignment="1">
      <alignment horizontal="center" vertical="top" wrapText="1"/>
    </xf>
    <xf numFmtId="0" fontId="20" fillId="9" borderId="2" xfId="0" applyFont="1" applyFill="1" applyBorder="1" applyAlignment="1">
      <alignment vertical="top"/>
    </xf>
    <xf numFmtId="0" fontId="20" fillId="9" borderId="58" xfId="0" applyFont="1" applyFill="1" applyBorder="1" applyAlignment="1">
      <alignment vertical="top"/>
    </xf>
    <xf numFmtId="164" fontId="11" fillId="0" borderId="0" xfId="0" applyNumberFormat="1" applyFont="1"/>
    <xf numFmtId="2" fontId="11" fillId="0" borderId="0" xfId="0" applyNumberFormat="1" applyFont="1"/>
    <xf numFmtId="9" fontId="4" fillId="6" borderId="1" xfId="0" applyNumberFormat="1" applyFont="1" applyFill="1" applyBorder="1" applyAlignment="1">
      <alignment horizontal="center" vertical="center" wrapText="1"/>
    </xf>
    <xf numFmtId="0" fontId="8" fillId="0" borderId="1" xfId="0" applyFont="1" applyBorder="1" applyAlignment="1">
      <alignment horizontal="center" vertical="top"/>
    </xf>
    <xf numFmtId="0" fontId="8" fillId="0" borderId="1" xfId="0" applyFont="1" applyBorder="1" applyAlignment="1">
      <alignment horizontal="center" vertical="top" wrapText="1"/>
    </xf>
    <xf numFmtId="165" fontId="8" fillId="0" borderId="1" xfId="0" applyNumberFormat="1" applyFont="1" applyBorder="1" applyAlignment="1">
      <alignment horizontal="center" vertical="top"/>
    </xf>
    <xf numFmtId="0" fontId="6" fillId="2" borderId="1" xfId="0" applyFont="1" applyFill="1" applyBorder="1" applyAlignment="1">
      <alignment horizontal="center" vertical="top"/>
    </xf>
    <xf numFmtId="165" fontId="6" fillId="2" borderId="1" xfId="0" applyNumberFormat="1" applyFont="1" applyFill="1" applyBorder="1" applyAlignment="1">
      <alignment horizontal="center" vertical="top"/>
    </xf>
    <xf numFmtId="0" fontId="4" fillId="3" borderId="1" xfId="0" applyFont="1" applyFill="1" applyBorder="1" applyAlignment="1">
      <alignment horizontal="center" vertical="top" wrapText="1"/>
    </xf>
    <xf numFmtId="0" fontId="4" fillId="0" borderId="1" xfId="0" applyFont="1" applyBorder="1" applyAlignment="1">
      <alignment horizontal="center" vertical="top"/>
    </xf>
    <xf numFmtId="0" fontId="8" fillId="3" borderId="1" xfId="0" applyFont="1" applyFill="1" applyBorder="1" applyAlignment="1">
      <alignment horizontal="center" vertical="top"/>
    </xf>
    <xf numFmtId="0" fontId="8" fillId="3" borderId="1" xfId="0" applyFont="1" applyFill="1" applyBorder="1" applyAlignment="1">
      <alignment horizontal="center" vertical="top" wrapText="1"/>
    </xf>
    <xf numFmtId="165" fontId="8" fillId="3" borderId="1" xfId="0" applyNumberFormat="1" applyFont="1" applyFill="1" applyBorder="1" applyAlignment="1">
      <alignment horizontal="center" vertical="top"/>
    </xf>
    <xf numFmtId="0" fontId="6" fillId="14" borderId="1" xfId="0" applyFont="1" applyFill="1" applyBorder="1" applyAlignment="1">
      <alignment horizontal="center" vertical="top" wrapText="1"/>
    </xf>
    <xf numFmtId="0" fontId="4" fillId="0" borderId="0" xfId="0" applyFont="1" applyAlignment="1">
      <alignment horizontal="center" vertical="top" wrapText="1"/>
    </xf>
    <xf numFmtId="0" fontId="8" fillId="0" borderId="1" xfId="0" applyFont="1" applyBorder="1" applyAlignment="1">
      <alignment horizontal="left" vertical="top" wrapText="1"/>
    </xf>
    <xf numFmtId="0" fontId="4" fillId="0" borderId="0" xfId="0" applyFont="1" applyAlignment="1">
      <alignment horizontal="left" vertical="top" wrapText="1"/>
    </xf>
    <xf numFmtId="0" fontId="6" fillId="14" borderId="1" xfId="0" applyFont="1" applyFill="1" applyBorder="1" applyAlignment="1">
      <alignment horizontal="center" vertical="top"/>
    </xf>
    <xf numFmtId="0" fontId="6" fillId="2" borderId="1" xfId="0" applyFont="1" applyFill="1" applyBorder="1" applyAlignment="1">
      <alignment horizontal="center" vertical="top"/>
    </xf>
    <xf numFmtId="0" fontId="12" fillId="2" borderId="1" xfId="0" applyFont="1" applyFill="1" applyBorder="1" applyAlignment="1">
      <alignment horizontal="center" vertical="top"/>
    </xf>
    <xf numFmtId="0" fontId="11" fillId="3" borderId="7" xfId="0" applyFont="1" applyFill="1" applyBorder="1" applyAlignment="1">
      <alignment horizontal="center" vertical="center"/>
    </xf>
    <xf numFmtId="0" fontId="11" fillId="3" borderId="5" xfId="0" applyFont="1" applyFill="1" applyBorder="1" applyAlignment="1">
      <alignment horizontal="center" vertical="center"/>
    </xf>
    <xf numFmtId="0" fontId="9" fillId="2" borderId="5" xfId="0" applyFont="1" applyFill="1" applyBorder="1" applyAlignment="1">
      <alignment horizontal="left" vertical="center" wrapText="1"/>
    </xf>
    <xf numFmtId="0" fontId="10" fillId="2" borderId="5" xfId="0" applyFont="1" applyFill="1" applyBorder="1" applyAlignment="1">
      <alignment horizontal="left" vertical="center"/>
    </xf>
    <xf numFmtId="0" fontId="10" fillId="2" borderId="6" xfId="0" applyFont="1" applyFill="1" applyBorder="1" applyAlignment="1">
      <alignment horizontal="left" vertical="center"/>
    </xf>
    <xf numFmtId="0" fontId="12" fillId="2" borderId="11" xfId="0" applyFont="1" applyFill="1" applyBorder="1" applyAlignment="1">
      <alignment horizontal="center" vertical="center"/>
    </xf>
    <xf numFmtId="0" fontId="12" fillId="2" borderId="12" xfId="0" applyFont="1" applyFill="1" applyBorder="1" applyAlignment="1">
      <alignment horizontal="center" vertical="center"/>
    </xf>
    <xf numFmtId="0" fontId="12" fillId="2" borderId="13" xfId="0" applyFont="1" applyFill="1" applyBorder="1" applyAlignment="1">
      <alignment horizontal="center" vertical="center"/>
    </xf>
    <xf numFmtId="0" fontId="8" fillId="0" borderId="47" xfId="0" applyFont="1" applyBorder="1" applyAlignment="1">
      <alignment horizontal="left" vertical="center" wrapText="1"/>
    </xf>
    <xf numFmtId="0" fontId="8" fillId="0" borderId="16" xfId="0" applyFont="1" applyBorder="1" applyAlignment="1">
      <alignment horizontal="left" vertical="center"/>
    </xf>
    <xf numFmtId="0" fontId="8" fillId="0" borderId="49" xfId="0" applyFont="1" applyBorder="1" applyAlignment="1">
      <alignment horizontal="left" vertical="center"/>
    </xf>
    <xf numFmtId="0" fontId="8" fillId="0" borderId="17" xfId="0" applyFont="1" applyBorder="1" applyAlignment="1">
      <alignment horizontal="left" vertical="center"/>
    </xf>
    <xf numFmtId="0" fontId="8" fillId="0" borderId="50" xfId="0" applyFont="1" applyBorder="1" applyAlignment="1">
      <alignment horizontal="left" vertical="center"/>
    </xf>
    <xf numFmtId="0" fontId="8" fillId="0" borderId="59" xfId="0" applyFont="1" applyBorder="1" applyAlignment="1">
      <alignment horizontal="left" vertical="center"/>
    </xf>
    <xf numFmtId="0" fontId="8" fillId="0" borderId="60" xfId="0" applyFont="1" applyBorder="1" applyAlignment="1">
      <alignment horizontal="left" vertical="center"/>
    </xf>
    <xf numFmtId="0" fontId="8" fillId="0" borderId="61" xfId="0" applyFont="1" applyBorder="1" applyAlignment="1">
      <alignment horizontal="left" vertical="center"/>
    </xf>
    <xf numFmtId="0" fontId="6" fillId="2" borderId="26" xfId="0" applyFont="1" applyFill="1" applyBorder="1" applyAlignment="1">
      <alignment horizontal="center" vertical="top"/>
    </xf>
    <xf numFmtId="0" fontId="6" fillId="2" borderId="25" xfId="0" applyFont="1" applyFill="1" applyBorder="1" applyAlignment="1">
      <alignment horizontal="center" vertical="top"/>
    </xf>
    <xf numFmtId="0" fontId="12" fillId="2" borderId="51" xfId="0" applyFont="1" applyFill="1" applyBorder="1" applyAlignment="1">
      <alignment horizontal="center"/>
    </xf>
    <xf numFmtId="0" fontId="12" fillId="2" borderId="52" xfId="0" applyFont="1" applyFill="1" applyBorder="1" applyAlignment="1">
      <alignment horizontal="center"/>
    </xf>
    <xf numFmtId="0" fontId="12" fillId="2" borderId="53" xfId="0" applyFont="1" applyFill="1" applyBorder="1" applyAlignment="1">
      <alignment horizontal="center"/>
    </xf>
    <xf numFmtId="0" fontId="6" fillId="14" borderId="18" xfId="0" applyFont="1" applyFill="1" applyBorder="1" applyAlignment="1">
      <alignment horizontal="center" vertical="top"/>
    </xf>
    <xf numFmtId="0" fontId="6" fillId="14" borderId="19" xfId="0" applyFont="1" applyFill="1" applyBorder="1" applyAlignment="1">
      <alignment horizontal="center" vertical="top"/>
    </xf>
    <xf numFmtId="0" fontId="6" fillId="14" borderId="23" xfId="0" applyFont="1" applyFill="1" applyBorder="1" applyAlignment="1">
      <alignment horizontal="center" vertical="top"/>
    </xf>
    <xf numFmtId="0" fontId="6" fillId="14" borderId="20" xfId="0" applyFont="1" applyFill="1" applyBorder="1" applyAlignment="1">
      <alignment horizontal="center" vertical="top"/>
    </xf>
    <xf numFmtId="0" fontId="4" fillId="3" borderId="43" xfId="0" applyFont="1" applyFill="1" applyBorder="1" applyAlignment="1">
      <alignment horizontal="center" vertical="center" wrapText="1"/>
    </xf>
    <xf numFmtId="0" fontId="4" fillId="3" borderId="44" xfId="0" applyFont="1" applyFill="1" applyBorder="1" applyAlignment="1">
      <alignment horizontal="center" vertical="center" wrapText="1"/>
    </xf>
    <xf numFmtId="0" fontId="5" fillId="0" borderId="31" xfId="0" applyFont="1" applyBorder="1" applyAlignment="1">
      <alignment horizontal="center" vertical="top" wrapText="1"/>
    </xf>
    <xf numFmtId="0" fontId="5" fillId="5" borderId="39" xfId="0" applyFont="1" applyFill="1" applyBorder="1" applyAlignment="1">
      <alignment horizontal="center"/>
    </xf>
    <xf numFmtId="0" fontId="5" fillId="5" borderId="3" xfId="0" applyFont="1" applyFill="1" applyBorder="1" applyAlignment="1">
      <alignment horizontal="center"/>
    </xf>
    <xf numFmtId="0" fontId="5" fillId="5" borderId="4" xfId="0" applyFont="1" applyFill="1" applyBorder="1" applyAlignment="1">
      <alignment horizontal="center"/>
    </xf>
    <xf numFmtId="0" fontId="5" fillId="5" borderId="2" xfId="0" applyFont="1" applyFill="1" applyBorder="1" applyAlignment="1">
      <alignment horizontal="center"/>
    </xf>
    <xf numFmtId="0" fontId="6" fillId="5" borderId="2" xfId="1" applyFont="1" applyFill="1" applyBorder="1" applyAlignment="1">
      <alignment horizontal="center"/>
    </xf>
    <xf numFmtId="0" fontId="7" fillId="5" borderId="4" xfId="1" applyFont="1" applyFill="1" applyBorder="1" applyAlignment="1">
      <alignment horizontal="center"/>
    </xf>
    <xf numFmtId="0" fontId="5" fillId="6" borderId="2" xfId="0" applyFont="1" applyFill="1" applyBorder="1" applyAlignment="1">
      <alignment horizontal="center"/>
    </xf>
    <xf numFmtId="0" fontId="5" fillId="6" borderId="4" xfId="0" applyFont="1" applyFill="1" applyBorder="1" applyAlignment="1">
      <alignment horizontal="center"/>
    </xf>
    <xf numFmtId="0" fontId="5" fillId="0" borderId="30" xfId="0" applyFont="1" applyBorder="1" applyAlignment="1">
      <alignment horizontal="center" vertical="top" wrapText="1"/>
    </xf>
    <xf numFmtId="0" fontId="4" fillId="0" borderId="32" xfId="0" applyFont="1" applyBorder="1" applyAlignment="1">
      <alignment horizontal="center"/>
    </xf>
    <xf numFmtId="0" fontId="4" fillId="0" borderId="29" xfId="0" applyFont="1" applyBorder="1" applyAlignment="1">
      <alignment horizontal="center"/>
    </xf>
    <xf numFmtId="0" fontId="5" fillId="6" borderId="26" xfId="0" applyFont="1" applyFill="1" applyBorder="1" applyAlignment="1">
      <alignment horizontal="center"/>
    </xf>
    <xf numFmtId="0" fontId="5" fillId="6" borderId="25" xfId="0" applyFont="1" applyFill="1" applyBorder="1" applyAlignment="1">
      <alignment horizontal="center"/>
    </xf>
    <xf numFmtId="0" fontId="5" fillId="6" borderId="28" xfId="0" applyFont="1" applyFill="1" applyBorder="1" applyAlignment="1">
      <alignment horizontal="center"/>
    </xf>
    <xf numFmtId="0" fontId="5" fillId="0" borderId="0" xfId="0" applyFont="1" applyAlignment="1">
      <alignment horizontal="left" vertical="center" wrapText="1"/>
    </xf>
    <xf numFmtId="0" fontId="5" fillId="9" borderId="32" xfId="0" applyFont="1" applyFill="1" applyBorder="1" applyAlignment="1">
      <alignment horizontal="left" vertical="center" wrapText="1"/>
    </xf>
    <xf numFmtId="0" fontId="5" fillId="9" borderId="0" xfId="0" applyFont="1" applyFill="1" applyAlignment="1">
      <alignment horizontal="left" vertical="center" wrapText="1"/>
    </xf>
    <xf numFmtId="0" fontId="5" fillId="9" borderId="33" xfId="0" applyFont="1" applyFill="1" applyBorder="1" applyAlignment="1">
      <alignment horizontal="left" vertical="center" wrapText="1"/>
    </xf>
    <xf numFmtId="0" fontId="3" fillId="9" borderId="29" xfId="1" applyFill="1" applyBorder="1" applyAlignment="1">
      <alignment horizontal="left" vertical="center" wrapText="1"/>
    </xf>
    <xf numFmtId="0" fontId="3" fillId="9" borderId="30" xfId="1" applyFill="1" applyBorder="1" applyAlignment="1">
      <alignment horizontal="left" vertical="center" wrapText="1"/>
    </xf>
    <xf numFmtId="0" fontId="3" fillId="9" borderId="31" xfId="1" applyFill="1" applyBorder="1" applyAlignment="1">
      <alignment horizontal="left" vertical="center" wrapText="1"/>
    </xf>
    <xf numFmtId="0" fontId="5" fillId="5" borderId="32" xfId="0" applyFont="1" applyFill="1" applyBorder="1" applyAlignment="1">
      <alignment horizontal="center"/>
    </xf>
    <xf numFmtId="0" fontId="5" fillId="5" borderId="0" xfId="0" applyFont="1" applyFill="1" applyAlignment="1">
      <alignment horizontal="center"/>
    </xf>
    <xf numFmtId="0" fontId="5" fillId="5" borderId="33" xfId="0" applyFont="1" applyFill="1" applyBorder="1" applyAlignment="1">
      <alignment horizontal="center"/>
    </xf>
    <xf numFmtId="0" fontId="3" fillId="0" borderId="25" xfId="1" applyBorder="1" applyAlignment="1">
      <alignment horizontal="left" vertical="center" wrapText="1"/>
    </xf>
    <xf numFmtId="0" fontId="5" fillId="6" borderId="1" xfId="0" applyFont="1" applyFill="1" applyBorder="1" applyAlignment="1">
      <alignment horizontal="center"/>
    </xf>
    <xf numFmtId="0" fontId="5" fillId="6" borderId="40" xfId="0" applyFont="1" applyFill="1" applyBorder="1" applyAlignment="1">
      <alignment horizontal="center"/>
    </xf>
    <xf numFmtId="0" fontId="4" fillId="3" borderId="39"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5" fillId="5" borderId="37" xfId="0" applyFont="1" applyFill="1" applyBorder="1" applyAlignment="1">
      <alignment horizontal="center"/>
    </xf>
    <xf numFmtId="0" fontId="5" fillId="5" borderId="8" xfId="0" applyFont="1" applyFill="1" applyBorder="1" applyAlignment="1">
      <alignment horizontal="center"/>
    </xf>
    <xf numFmtId="0" fontId="5" fillId="5" borderId="38" xfId="0" applyFont="1" applyFill="1" applyBorder="1" applyAlignment="1">
      <alignment horizontal="center"/>
    </xf>
    <xf numFmtId="0" fontId="5" fillId="6" borderId="3" xfId="0" applyFont="1" applyFill="1" applyBorder="1" applyAlignment="1">
      <alignment horizontal="center"/>
    </xf>
    <xf numFmtId="0" fontId="0" fillId="6" borderId="11" xfId="0" applyFill="1" applyBorder="1" applyAlignment="1">
      <alignment horizontal="center"/>
    </xf>
    <xf numFmtId="0" fontId="0" fillId="6" borderId="12" xfId="0" applyFill="1" applyBorder="1" applyAlignment="1">
      <alignment horizontal="center"/>
    </xf>
    <xf numFmtId="0" fontId="0" fillId="6" borderId="13" xfId="0" applyFill="1" applyBorder="1" applyAlignment="1">
      <alignment horizontal="center"/>
    </xf>
    <xf numFmtId="0" fontId="14" fillId="6" borderId="2" xfId="0" applyFont="1" applyFill="1" applyBorder="1" applyAlignment="1">
      <alignment horizontal="center" vertical="center"/>
    </xf>
    <xf numFmtId="0" fontId="14" fillId="6" borderId="3" xfId="0" applyFont="1" applyFill="1" applyBorder="1" applyAlignment="1">
      <alignment horizontal="center" vertical="center"/>
    </xf>
    <xf numFmtId="0" fontId="14" fillId="6" borderId="4" xfId="0" applyFont="1" applyFill="1" applyBorder="1" applyAlignment="1">
      <alignment horizontal="center" vertical="center"/>
    </xf>
    <xf numFmtId="0" fontId="2" fillId="3" borderId="1" xfId="0" applyFont="1" applyFill="1" applyBorder="1" applyAlignment="1">
      <alignment horizontal="center" vertical="center" wrapText="1"/>
    </xf>
    <xf numFmtId="0" fontId="14" fillId="6" borderId="0" xfId="0" applyFont="1" applyFill="1" applyAlignment="1">
      <alignment horizontal="center" vertical="center"/>
    </xf>
    <xf numFmtId="0" fontId="14" fillId="5" borderId="2" xfId="0" applyFont="1" applyFill="1" applyBorder="1" applyAlignment="1">
      <alignment horizontal="center" vertical="center"/>
    </xf>
    <xf numFmtId="0" fontId="14" fillId="5" borderId="3" xfId="0" applyFont="1" applyFill="1" applyBorder="1" applyAlignment="1">
      <alignment horizontal="center" vertical="center"/>
    </xf>
    <xf numFmtId="0" fontId="14" fillId="5" borderId="4" xfId="0" applyFont="1" applyFill="1" applyBorder="1" applyAlignment="1">
      <alignment horizontal="center" vertical="center"/>
    </xf>
    <xf numFmtId="0" fontId="15" fillId="5" borderId="2" xfId="1" applyFont="1" applyFill="1" applyBorder="1" applyAlignment="1">
      <alignment horizontal="center" vertical="center"/>
    </xf>
    <xf numFmtId="0" fontId="16" fillId="5" borderId="4" xfId="1" applyFont="1" applyFill="1" applyBorder="1" applyAlignment="1">
      <alignment horizontal="center" vertical="center"/>
    </xf>
    <xf numFmtId="0" fontId="17" fillId="6" borderId="2" xfId="0" applyFont="1" applyFill="1" applyBorder="1" applyAlignment="1">
      <alignment horizontal="center" vertical="center"/>
    </xf>
    <xf numFmtId="0" fontId="17" fillId="6" borderId="4" xfId="0" applyFont="1" applyFill="1" applyBorder="1" applyAlignment="1">
      <alignment horizontal="center" vertical="center"/>
    </xf>
    <xf numFmtId="0" fontId="17" fillId="6" borderId="3" xfId="0" applyFont="1" applyFill="1" applyBorder="1" applyAlignment="1">
      <alignment horizontal="center" vertical="center"/>
    </xf>
    <xf numFmtId="0" fontId="14" fillId="5" borderId="9" xfId="0" applyFont="1" applyFill="1" applyBorder="1" applyAlignment="1">
      <alignment horizontal="center" vertical="center"/>
    </xf>
    <xf numFmtId="0" fontId="14" fillId="5" borderId="8" xfId="0" applyFont="1" applyFill="1" applyBorder="1" applyAlignment="1">
      <alignment horizontal="center" vertical="center"/>
    </xf>
  </cellXfs>
  <cellStyles count="2">
    <cellStyle name="Hiperlink" xfId="1" builtinId="8"/>
    <cellStyle name="Normal" xfId="0" builtinId="0"/>
  </cellStyles>
  <dxfs count="0"/>
  <tableStyles count="0" defaultTableStyle="TableStyleMedium2" defaultPivotStyle="PivotStyleLight16"/>
  <colors>
    <mruColors>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1.jpeg"/><Relationship Id="rId7" Type="http://schemas.openxmlformats.org/officeDocument/2006/relationships/image" Target="../media/image7.jpeg"/><Relationship Id="rId2" Type="http://schemas.openxmlformats.org/officeDocument/2006/relationships/image" Target="../media/image10.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4.jpeg"/><Relationship Id="rId4"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1572513</xdr:colOff>
      <xdr:row>0</xdr:row>
      <xdr:rowOff>1030835</xdr:rowOff>
    </xdr:to>
    <xdr:pic>
      <xdr:nvPicPr>
        <xdr:cNvPr id="2" name="Imagem 1" descr="Uma imagem contendo Calendário&#10;&#10;Descrição gerada automaticamente">
          <a:extLst>
            <a:ext uri="{FF2B5EF4-FFF2-40B4-BE49-F238E27FC236}">
              <a16:creationId xmlns:a16="http://schemas.microsoft.com/office/drawing/2014/main" id="{1F373FDE-64D0-445F-AB07-9E2857DF54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65933" cy="1030835"/>
        </a:xfrm>
        <a:prstGeom prst="rect">
          <a:avLst/>
        </a:prstGeom>
      </xdr:spPr>
    </xdr:pic>
    <xdr:clientData/>
  </xdr:twoCellAnchor>
  <xdr:twoCellAnchor editAs="oneCell">
    <xdr:from>
      <xdr:col>2</xdr:col>
      <xdr:colOff>45861</xdr:colOff>
      <xdr:row>10</xdr:row>
      <xdr:rowOff>47037</xdr:rowOff>
    </xdr:from>
    <xdr:to>
      <xdr:col>3</xdr:col>
      <xdr:colOff>14934</xdr:colOff>
      <xdr:row>10</xdr:row>
      <xdr:rowOff>2606881</xdr:rowOff>
    </xdr:to>
    <xdr:pic>
      <xdr:nvPicPr>
        <xdr:cNvPr id="11" name="Imagem 10">
          <a:extLst>
            <a:ext uri="{FF2B5EF4-FFF2-40B4-BE49-F238E27FC236}">
              <a16:creationId xmlns:a16="http://schemas.microsoft.com/office/drawing/2014/main" id="{A32F0152-92CC-4A37-8066-54E03B0A091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32065" y="13240926"/>
          <a:ext cx="2320925" cy="2559844"/>
        </a:xfrm>
        <a:prstGeom prst="rect">
          <a:avLst/>
        </a:prstGeom>
      </xdr:spPr>
    </xdr:pic>
    <xdr:clientData/>
  </xdr:twoCellAnchor>
  <xdr:twoCellAnchor editAs="oneCell">
    <xdr:from>
      <xdr:col>2</xdr:col>
      <xdr:colOff>48212</xdr:colOff>
      <xdr:row>11</xdr:row>
      <xdr:rowOff>35277</xdr:rowOff>
    </xdr:from>
    <xdr:to>
      <xdr:col>2</xdr:col>
      <xdr:colOff>2234259</xdr:colOff>
      <xdr:row>11</xdr:row>
      <xdr:rowOff>2523684</xdr:rowOff>
    </xdr:to>
    <xdr:pic>
      <xdr:nvPicPr>
        <xdr:cNvPr id="12" name="Imagem 11">
          <a:extLst>
            <a:ext uri="{FF2B5EF4-FFF2-40B4-BE49-F238E27FC236}">
              <a16:creationId xmlns:a16="http://schemas.microsoft.com/office/drawing/2014/main" id="{2CC741F4-9391-4627-8595-C06093B6280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34416" y="17403703"/>
          <a:ext cx="2186047" cy="2488407"/>
        </a:xfrm>
        <a:prstGeom prst="rect">
          <a:avLst/>
        </a:prstGeom>
      </xdr:spPr>
    </xdr:pic>
    <xdr:clientData/>
  </xdr:twoCellAnchor>
  <xdr:twoCellAnchor editAs="oneCell">
    <xdr:from>
      <xdr:col>2</xdr:col>
      <xdr:colOff>158751</xdr:colOff>
      <xdr:row>13</xdr:row>
      <xdr:rowOff>41746</xdr:rowOff>
    </xdr:from>
    <xdr:to>
      <xdr:col>2</xdr:col>
      <xdr:colOff>2175463</xdr:colOff>
      <xdr:row>13</xdr:row>
      <xdr:rowOff>2234260</xdr:rowOff>
    </xdr:to>
    <xdr:pic>
      <xdr:nvPicPr>
        <xdr:cNvPr id="20" name="Imagem 19">
          <a:extLst>
            <a:ext uri="{FF2B5EF4-FFF2-40B4-BE49-F238E27FC236}">
              <a16:creationId xmlns:a16="http://schemas.microsoft.com/office/drawing/2014/main" id="{00000000-0008-0000-0000-000014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544955" y="25676931"/>
          <a:ext cx="2016712" cy="2192514"/>
        </a:xfrm>
        <a:prstGeom prst="rect">
          <a:avLst/>
        </a:prstGeom>
        <a:noFill/>
      </xdr:spPr>
    </xdr:pic>
    <xdr:clientData/>
  </xdr:twoCellAnchor>
  <xdr:twoCellAnchor editAs="oneCell">
    <xdr:from>
      <xdr:col>2</xdr:col>
      <xdr:colOff>58796</xdr:colOff>
      <xdr:row>12</xdr:row>
      <xdr:rowOff>4410</xdr:rowOff>
    </xdr:from>
    <xdr:to>
      <xdr:col>2</xdr:col>
      <xdr:colOff>2340092</xdr:colOff>
      <xdr:row>12</xdr:row>
      <xdr:rowOff>2316574</xdr:rowOff>
    </xdr:to>
    <xdr:pic>
      <xdr:nvPicPr>
        <xdr:cNvPr id="21" name="Imagem 20">
          <a:extLst>
            <a:ext uri="{FF2B5EF4-FFF2-40B4-BE49-F238E27FC236}">
              <a16:creationId xmlns:a16="http://schemas.microsoft.com/office/drawing/2014/main" id="{00000000-0008-0000-0000-000015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445000" y="21853114"/>
          <a:ext cx="2281296" cy="2312164"/>
        </a:xfrm>
        <a:prstGeom prst="rect">
          <a:avLst/>
        </a:prstGeom>
        <a:noFill/>
      </xdr:spPr>
    </xdr:pic>
    <xdr:clientData/>
  </xdr:twoCellAnchor>
  <xdr:twoCellAnchor editAs="oneCell">
    <xdr:from>
      <xdr:col>2</xdr:col>
      <xdr:colOff>47036</xdr:colOff>
      <xdr:row>14</xdr:row>
      <xdr:rowOff>524758</xdr:rowOff>
    </xdr:from>
    <xdr:to>
      <xdr:col>2</xdr:col>
      <xdr:colOff>2269537</xdr:colOff>
      <xdr:row>14</xdr:row>
      <xdr:rowOff>2281295</xdr:rowOff>
    </xdr:to>
    <xdr:pic>
      <xdr:nvPicPr>
        <xdr:cNvPr id="22" name="Imagem 21">
          <a:extLst>
            <a:ext uri="{FF2B5EF4-FFF2-40B4-BE49-F238E27FC236}">
              <a16:creationId xmlns:a16="http://schemas.microsoft.com/office/drawing/2014/main" id="{00000000-0008-0000-0000-000016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33240" y="28946888"/>
          <a:ext cx="2222501" cy="1756537"/>
        </a:xfrm>
        <a:prstGeom prst="rect">
          <a:avLst/>
        </a:prstGeom>
        <a:noFill/>
      </xdr:spPr>
    </xdr:pic>
    <xdr:clientData/>
  </xdr:twoCellAnchor>
  <xdr:twoCellAnchor editAs="oneCell">
    <xdr:from>
      <xdr:col>2</xdr:col>
      <xdr:colOff>23519</xdr:colOff>
      <xdr:row>16</xdr:row>
      <xdr:rowOff>139642</xdr:rowOff>
    </xdr:from>
    <xdr:to>
      <xdr:col>2</xdr:col>
      <xdr:colOff>2325394</xdr:colOff>
      <xdr:row>16</xdr:row>
      <xdr:rowOff>1968442</xdr:rowOff>
    </xdr:to>
    <xdr:pic>
      <xdr:nvPicPr>
        <xdr:cNvPr id="23" name="Imagem 22">
          <a:extLst>
            <a:ext uri="{FF2B5EF4-FFF2-40B4-BE49-F238E27FC236}">
              <a16:creationId xmlns:a16="http://schemas.microsoft.com/office/drawing/2014/main" id="{00000000-0008-0000-0000-000017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09723" y="35593809"/>
          <a:ext cx="2301875" cy="1828800"/>
        </a:xfrm>
        <a:prstGeom prst="rect">
          <a:avLst/>
        </a:prstGeom>
        <a:noFill/>
      </xdr:spPr>
    </xdr:pic>
    <xdr:clientData/>
  </xdr:twoCellAnchor>
  <xdr:twoCellAnchor editAs="oneCell">
    <xdr:from>
      <xdr:col>2</xdr:col>
      <xdr:colOff>74069</xdr:colOff>
      <xdr:row>15</xdr:row>
      <xdr:rowOff>168662</xdr:rowOff>
    </xdr:from>
    <xdr:to>
      <xdr:col>2</xdr:col>
      <xdr:colOff>2316575</xdr:colOff>
      <xdr:row>15</xdr:row>
      <xdr:rowOff>1997462</xdr:rowOff>
    </xdr:to>
    <xdr:pic>
      <xdr:nvPicPr>
        <xdr:cNvPr id="24" name="Imagem 23">
          <a:extLst>
            <a:ext uri="{FF2B5EF4-FFF2-40B4-BE49-F238E27FC236}">
              <a16:creationId xmlns:a16="http://schemas.microsoft.com/office/drawing/2014/main" id="{00000000-0008-0000-0000-000018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460273" y="31177829"/>
          <a:ext cx="2242506" cy="1828800"/>
        </a:xfrm>
        <a:prstGeom prst="rect">
          <a:avLst/>
        </a:prstGeom>
        <a:noFill/>
      </xdr:spPr>
    </xdr:pic>
    <xdr:clientData/>
  </xdr:twoCellAnchor>
  <xdr:twoCellAnchor editAs="oneCell">
    <xdr:from>
      <xdr:col>2</xdr:col>
      <xdr:colOff>82315</xdr:colOff>
      <xdr:row>8</xdr:row>
      <xdr:rowOff>211667</xdr:rowOff>
    </xdr:from>
    <xdr:to>
      <xdr:col>2</xdr:col>
      <xdr:colOff>2340093</xdr:colOff>
      <xdr:row>8</xdr:row>
      <xdr:rowOff>3164417</xdr:rowOff>
    </xdr:to>
    <xdr:pic>
      <xdr:nvPicPr>
        <xdr:cNvPr id="25" name="Imagem 24">
          <a:extLst>
            <a:ext uri="{FF2B5EF4-FFF2-40B4-BE49-F238E27FC236}">
              <a16:creationId xmlns:a16="http://schemas.microsoft.com/office/drawing/2014/main" id="{00000000-0008-0000-0000-000019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644908" y="3010371"/>
          <a:ext cx="2257778" cy="2952750"/>
        </a:xfrm>
        <a:prstGeom prst="rect">
          <a:avLst/>
        </a:prstGeom>
        <a:noFill/>
      </xdr:spPr>
    </xdr:pic>
    <xdr:clientData/>
  </xdr:twoCellAnchor>
  <xdr:twoCellAnchor editAs="oneCell">
    <xdr:from>
      <xdr:col>2</xdr:col>
      <xdr:colOff>141111</xdr:colOff>
      <xdr:row>9</xdr:row>
      <xdr:rowOff>0</xdr:rowOff>
    </xdr:from>
    <xdr:to>
      <xdr:col>2</xdr:col>
      <xdr:colOff>2328333</xdr:colOff>
      <xdr:row>9</xdr:row>
      <xdr:rowOff>3045648</xdr:rowOff>
    </xdr:to>
    <xdr:pic>
      <xdr:nvPicPr>
        <xdr:cNvPr id="26" name="Imagem 25">
          <a:extLst>
            <a:ext uri="{FF2B5EF4-FFF2-40B4-BE49-F238E27FC236}">
              <a16:creationId xmlns:a16="http://schemas.microsoft.com/office/drawing/2014/main" id="{00000000-0008-0000-0000-00001A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527315" y="7996296"/>
          <a:ext cx="2187222" cy="3045648"/>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1572513</xdr:colOff>
      <xdr:row>0</xdr:row>
      <xdr:rowOff>1030835</xdr:rowOff>
    </xdr:to>
    <xdr:pic>
      <xdr:nvPicPr>
        <xdr:cNvPr id="7" name="Imagem 6" descr="Uma imagem contendo Calendário&#10;&#10;Descrição gerada automaticamente">
          <a:extLst>
            <a:ext uri="{FF2B5EF4-FFF2-40B4-BE49-F238E27FC236}">
              <a16:creationId xmlns:a16="http://schemas.microsoft.com/office/drawing/2014/main" id="{8817E3EE-D714-452F-A468-EF941D178E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65933" cy="1030835"/>
        </a:xfrm>
        <a:prstGeom prst="rect">
          <a:avLst/>
        </a:prstGeom>
      </xdr:spPr>
    </xdr:pic>
    <xdr:clientData/>
  </xdr:twoCellAnchor>
  <xdr:absoluteAnchor>
    <xdr:pos x="5697957" y="6788043"/>
    <xdr:ext cx="1796715" cy="1927938"/>
    <xdr:pic>
      <xdr:nvPicPr>
        <xdr:cNvPr id="9" name="image2.jpeg">
          <a:extLst>
            <a:ext uri="{FF2B5EF4-FFF2-40B4-BE49-F238E27FC236}">
              <a16:creationId xmlns:a16="http://schemas.microsoft.com/office/drawing/2014/main" id="{9C77229E-6016-48D7-9F48-7DFD1AD6FCD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97957" y="6788043"/>
          <a:ext cx="1796715" cy="1927938"/>
        </a:xfrm>
        <a:prstGeom prst="rect">
          <a:avLst/>
        </a:prstGeom>
      </xdr:spPr>
    </xdr:pic>
    <xdr:clientData/>
  </xdr:absoluteAnchor>
  <xdr:absoluteAnchor>
    <xdr:pos x="5659294" y="9510165"/>
    <xdr:ext cx="1927860" cy="1927937"/>
    <xdr:pic>
      <xdr:nvPicPr>
        <xdr:cNvPr id="10" name="image3.jpeg">
          <a:extLst>
            <a:ext uri="{FF2B5EF4-FFF2-40B4-BE49-F238E27FC236}">
              <a16:creationId xmlns:a16="http://schemas.microsoft.com/office/drawing/2014/main" id="{DDC554FB-05D4-4F35-BF96-93A8F2F670B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659294" y="9510165"/>
          <a:ext cx="1927860" cy="1927937"/>
        </a:xfrm>
        <a:prstGeom prst="rect">
          <a:avLst/>
        </a:prstGeom>
      </xdr:spPr>
    </xdr:pic>
    <xdr:clientData/>
  </xdr:absoluteAnchor>
  <xdr:twoCellAnchor editAs="oneCell">
    <xdr:from>
      <xdr:col>2</xdr:col>
      <xdr:colOff>194829</xdr:colOff>
      <xdr:row>8</xdr:row>
      <xdr:rowOff>454602</xdr:rowOff>
    </xdr:from>
    <xdr:to>
      <xdr:col>2</xdr:col>
      <xdr:colOff>2452607</xdr:colOff>
      <xdr:row>8</xdr:row>
      <xdr:rowOff>3407352</xdr:rowOff>
    </xdr:to>
    <xdr:pic>
      <xdr:nvPicPr>
        <xdr:cNvPr id="14" name="Imagem 13">
          <a:extLst>
            <a:ext uri="{FF2B5EF4-FFF2-40B4-BE49-F238E27FC236}">
              <a16:creationId xmlns:a16="http://schemas.microsoft.com/office/drawing/2014/main" id="{00000000-0008-0000-0100-00000E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541818" y="3290454"/>
          <a:ext cx="2257778" cy="2952750"/>
        </a:xfrm>
        <a:prstGeom prst="rect">
          <a:avLst/>
        </a:prstGeom>
        <a:noFill/>
      </xdr:spPr>
    </xdr:pic>
    <xdr:clientData/>
  </xdr:twoCellAnchor>
  <xdr:twoCellAnchor editAs="oneCell">
    <xdr:from>
      <xdr:col>2</xdr:col>
      <xdr:colOff>281421</xdr:colOff>
      <xdr:row>11</xdr:row>
      <xdr:rowOff>86590</xdr:rowOff>
    </xdr:from>
    <xdr:to>
      <xdr:col>2</xdr:col>
      <xdr:colOff>2298133</xdr:colOff>
      <xdr:row>11</xdr:row>
      <xdr:rowOff>2279104</xdr:rowOff>
    </xdr:to>
    <xdr:pic>
      <xdr:nvPicPr>
        <xdr:cNvPr id="15" name="Imagem 14">
          <a:extLst>
            <a:ext uri="{FF2B5EF4-FFF2-40B4-BE49-F238E27FC236}">
              <a16:creationId xmlns:a16="http://schemas.microsoft.com/office/drawing/2014/main" id="{00000000-0008-0000-0100-00000F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628410" y="13551476"/>
          <a:ext cx="2016712" cy="2192514"/>
        </a:xfrm>
        <a:prstGeom prst="rect">
          <a:avLst/>
        </a:prstGeom>
        <a:noFill/>
      </xdr:spPr>
    </xdr:pic>
    <xdr:clientData/>
  </xdr:twoCellAnchor>
  <xdr:twoCellAnchor editAs="oneCell">
    <xdr:from>
      <xdr:col>2</xdr:col>
      <xdr:colOff>108239</xdr:colOff>
      <xdr:row>12</xdr:row>
      <xdr:rowOff>303069</xdr:rowOff>
    </xdr:from>
    <xdr:to>
      <xdr:col>2</xdr:col>
      <xdr:colOff>2330740</xdr:colOff>
      <xdr:row>12</xdr:row>
      <xdr:rowOff>2059606</xdr:rowOff>
    </xdr:to>
    <xdr:pic>
      <xdr:nvPicPr>
        <xdr:cNvPr id="16" name="Imagem 15">
          <a:extLst>
            <a:ext uri="{FF2B5EF4-FFF2-40B4-BE49-F238E27FC236}">
              <a16:creationId xmlns:a16="http://schemas.microsoft.com/office/drawing/2014/main" id="{00000000-0008-0000-0100-000010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455228" y="16149205"/>
          <a:ext cx="2222501" cy="1756537"/>
        </a:xfrm>
        <a:prstGeom prst="rect">
          <a:avLst/>
        </a:prstGeom>
        <a:noFill/>
      </xdr:spPr>
    </xdr:pic>
    <xdr:clientData/>
  </xdr:twoCellAnchor>
  <xdr:twoCellAnchor editAs="oneCell">
    <xdr:from>
      <xdr:col>2</xdr:col>
      <xdr:colOff>64943</xdr:colOff>
      <xdr:row>13</xdr:row>
      <xdr:rowOff>194829</xdr:rowOff>
    </xdr:from>
    <xdr:to>
      <xdr:col>2</xdr:col>
      <xdr:colOff>2366818</xdr:colOff>
      <xdr:row>13</xdr:row>
      <xdr:rowOff>2023629</xdr:rowOff>
    </xdr:to>
    <xdr:pic>
      <xdr:nvPicPr>
        <xdr:cNvPr id="17" name="Imagem 16">
          <a:extLst>
            <a:ext uri="{FF2B5EF4-FFF2-40B4-BE49-F238E27FC236}">
              <a16:creationId xmlns:a16="http://schemas.microsoft.com/office/drawing/2014/main" id="{00000000-0008-0000-0100-000011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411932" y="18487159"/>
          <a:ext cx="2301875" cy="182880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294410</xdr:colOff>
      <xdr:row>2</xdr:row>
      <xdr:rowOff>63216</xdr:rowOff>
    </xdr:to>
    <xdr:pic>
      <xdr:nvPicPr>
        <xdr:cNvPr id="2" name="Imagem 1" descr="Uma imagem contendo Calendário&#10;&#10;Descrição gerada automaticamente">
          <a:extLst>
            <a:ext uri="{FF2B5EF4-FFF2-40B4-BE49-F238E27FC236}">
              <a16:creationId xmlns:a16="http://schemas.microsoft.com/office/drawing/2014/main" id="{71954E9D-295F-12EC-C520-311982AB56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268682" cy="10243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298237</xdr:colOff>
      <xdr:row>1</xdr:row>
      <xdr:rowOff>27696</xdr:rowOff>
    </xdr:to>
    <xdr:pic>
      <xdr:nvPicPr>
        <xdr:cNvPr id="2" name="Imagem 1" descr="Uma imagem contendo Calendário&#10;&#10;Descrição gerada automaticamente">
          <a:extLst>
            <a:ext uri="{FF2B5EF4-FFF2-40B4-BE49-F238E27FC236}">
              <a16:creationId xmlns:a16="http://schemas.microsoft.com/office/drawing/2014/main" id="{B58C1A50-0E6A-44DF-8998-06B5F4C0DC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65933" cy="103083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stj.jus.br/publicacaoinstitucional/index.php/MOP/article/view/11587/11711"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hyperlink" Target="https://www.google.com.br/maps/place/Brinkel%C3%A2ndia+Moreno/@-8.0971743,-35.0831211,17z/data=!3m1!4b1!4m5!3m4!1s0x7ab1ef8d0743587:0xa68e5da3a312cad5!8m2!3d-8.0971796!4d-35.0809324" TargetMode="External"/><Relationship Id="rId1" Type="http://schemas.openxmlformats.org/officeDocument/2006/relationships/hyperlink" Target="mailto:comercial@fabrikdesignbrasil.com.b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34"/>
  <sheetViews>
    <sheetView view="pageBreakPreview" topLeftCell="A19" zoomScale="81" zoomScaleNormal="72" zoomScaleSheetLayoutView="72" workbookViewId="0">
      <selection activeCell="B17" sqref="B17"/>
    </sheetView>
  </sheetViews>
  <sheetFormatPr defaultColWidth="8.85546875" defaultRowHeight="12.75" x14ac:dyDescent="0.2"/>
  <cols>
    <col min="1" max="1" width="10.140625" style="47" customWidth="1"/>
    <col min="2" max="2" width="55.5703125" style="47" customWidth="1"/>
    <col min="3" max="3" width="35.28515625" style="47" customWidth="1"/>
    <col min="4" max="4" width="25.140625" style="47" bestFit="1" customWidth="1"/>
    <col min="5" max="5" width="12.28515625" style="47" customWidth="1"/>
    <col min="6" max="6" width="10.7109375" style="47" customWidth="1"/>
    <col min="7" max="7" width="11.28515625" style="47" customWidth="1"/>
    <col min="8" max="8" width="16.42578125" style="47" customWidth="1"/>
    <col min="9" max="9" width="8.85546875" style="47"/>
    <col min="10" max="10" width="12.28515625" style="139" bestFit="1" customWidth="1"/>
    <col min="11" max="11" width="14.7109375" style="47" customWidth="1"/>
    <col min="12" max="12" width="12.7109375" style="47" customWidth="1"/>
    <col min="13" max="16384" width="8.85546875" style="47"/>
  </cols>
  <sheetData>
    <row r="1" spans="1:11" ht="88.9" customHeight="1" thickBot="1" x14ac:dyDescent="0.25">
      <c r="A1" s="159"/>
      <c r="B1" s="160"/>
      <c r="C1" s="160"/>
      <c r="D1" s="160"/>
      <c r="E1" s="161" t="s">
        <v>79</v>
      </c>
      <c r="F1" s="162"/>
      <c r="G1" s="162"/>
      <c r="H1" s="163"/>
    </row>
    <row r="2" spans="1:11" ht="13.5" thickBot="1" x14ac:dyDescent="0.25">
      <c r="A2" s="164" t="s">
        <v>76</v>
      </c>
      <c r="B2" s="165"/>
      <c r="C2" s="165"/>
      <c r="D2" s="165"/>
      <c r="E2" s="165"/>
      <c r="F2" s="165"/>
      <c r="G2" s="165"/>
      <c r="H2" s="166"/>
    </row>
    <row r="3" spans="1:11" x14ac:dyDescent="0.2">
      <c r="A3" s="117" t="s">
        <v>78</v>
      </c>
      <c r="B3" s="49"/>
      <c r="C3" s="49"/>
      <c r="D3" s="49"/>
      <c r="E3" s="49"/>
      <c r="F3" s="48" t="s">
        <v>80</v>
      </c>
      <c r="G3" s="50"/>
      <c r="H3" s="118">
        <f ca="1">TODAY()</f>
        <v>45883</v>
      </c>
    </row>
    <row r="4" spans="1:11" ht="36" customHeight="1" x14ac:dyDescent="0.2">
      <c r="A4" s="167" t="s">
        <v>81</v>
      </c>
      <c r="B4" s="168"/>
      <c r="C4" s="168"/>
      <c r="D4" s="168"/>
      <c r="E4" s="168"/>
      <c r="F4" s="46"/>
      <c r="G4" s="51"/>
      <c r="H4" s="119"/>
    </row>
    <row r="5" spans="1:11" ht="19.899999999999999" customHeight="1" x14ac:dyDescent="0.2">
      <c r="A5" s="169" t="s">
        <v>82</v>
      </c>
      <c r="B5" s="170"/>
      <c r="C5" s="170"/>
      <c r="D5" s="170"/>
      <c r="E5" s="170"/>
      <c r="F5" s="170"/>
      <c r="G5" s="170"/>
      <c r="H5" s="171"/>
    </row>
    <row r="6" spans="1:11" ht="19.899999999999999" customHeight="1" x14ac:dyDescent="0.2">
      <c r="A6" s="172" t="s">
        <v>90</v>
      </c>
      <c r="B6" s="173"/>
      <c r="C6" s="173"/>
      <c r="D6" s="173"/>
      <c r="E6" s="173"/>
      <c r="F6" s="173"/>
      <c r="G6" s="173"/>
      <c r="H6" s="174"/>
    </row>
    <row r="7" spans="1:11" x14ac:dyDescent="0.2">
      <c r="A7" s="156" t="s">
        <v>89</v>
      </c>
      <c r="B7" s="156"/>
      <c r="C7" s="156"/>
      <c r="D7" s="156"/>
      <c r="E7" s="156"/>
      <c r="F7" s="156"/>
      <c r="G7" s="156"/>
      <c r="H7" s="156"/>
    </row>
    <row r="8" spans="1:11" ht="16.5" customHeight="1" x14ac:dyDescent="0.2">
      <c r="A8" s="152" t="s">
        <v>83</v>
      </c>
      <c r="B8" s="152" t="s">
        <v>1</v>
      </c>
      <c r="C8" s="152" t="s">
        <v>84</v>
      </c>
      <c r="D8" s="152" t="s">
        <v>102</v>
      </c>
      <c r="E8" s="152" t="s">
        <v>2</v>
      </c>
      <c r="F8" s="152" t="s">
        <v>4</v>
      </c>
      <c r="G8" s="152" t="s">
        <v>85</v>
      </c>
      <c r="H8" s="152" t="s">
        <v>74</v>
      </c>
    </row>
    <row r="9" spans="1:11" ht="409.5" customHeight="1" x14ac:dyDescent="0.2">
      <c r="A9" s="142">
        <v>1</v>
      </c>
      <c r="B9" s="155" t="s">
        <v>110</v>
      </c>
      <c r="C9" s="143"/>
      <c r="D9" s="142" t="s">
        <v>104</v>
      </c>
      <c r="E9" s="142" t="s">
        <v>2</v>
      </c>
      <c r="F9" s="147">
        <v>10</v>
      </c>
      <c r="G9" s="144">
        <v>24500</v>
      </c>
      <c r="H9" s="144">
        <f>G9*F9</f>
        <v>245000</v>
      </c>
      <c r="J9" s="47"/>
      <c r="K9" s="140"/>
    </row>
    <row r="10" spans="1:11" ht="409.5" customHeight="1" x14ac:dyDescent="0.2">
      <c r="A10" s="142">
        <v>2</v>
      </c>
      <c r="B10" s="154" t="s">
        <v>110</v>
      </c>
      <c r="C10" s="143"/>
      <c r="D10" s="142" t="s">
        <v>105</v>
      </c>
      <c r="E10" s="142" t="s">
        <v>2</v>
      </c>
      <c r="F10" s="147">
        <v>3</v>
      </c>
      <c r="G10" s="144">
        <v>24500</v>
      </c>
      <c r="H10" s="144">
        <f t="shared" ref="H10:H17" si="0">G10*F10</f>
        <v>73500</v>
      </c>
      <c r="J10" s="47"/>
      <c r="K10" s="140"/>
    </row>
    <row r="11" spans="1:11" ht="226.5" customHeight="1" x14ac:dyDescent="0.2">
      <c r="A11" s="142">
        <v>3</v>
      </c>
      <c r="B11" s="150" t="s">
        <v>86</v>
      </c>
      <c r="C11" s="150"/>
      <c r="D11" s="150" t="s">
        <v>103</v>
      </c>
      <c r="E11" s="149" t="s">
        <v>2</v>
      </c>
      <c r="F11" s="147">
        <v>23</v>
      </c>
      <c r="G11" s="151">
        <v>2494.9</v>
      </c>
      <c r="H11" s="151">
        <f t="shared" si="0"/>
        <v>57382.700000000004</v>
      </c>
      <c r="J11" s="47"/>
      <c r="K11" s="140"/>
    </row>
    <row r="12" spans="1:11" ht="227.25" customHeight="1" x14ac:dyDescent="0.2">
      <c r="A12" s="142">
        <v>4</v>
      </c>
      <c r="B12" s="143" t="s">
        <v>87</v>
      </c>
      <c r="C12" s="143"/>
      <c r="D12" s="142" t="s">
        <v>103</v>
      </c>
      <c r="E12" s="142" t="s">
        <v>2</v>
      </c>
      <c r="F12" s="147">
        <v>27</v>
      </c>
      <c r="G12" s="144">
        <v>2822</v>
      </c>
      <c r="H12" s="144">
        <f t="shared" si="0"/>
        <v>76194</v>
      </c>
      <c r="J12" s="47"/>
      <c r="K12" s="140"/>
    </row>
    <row r="13" spans="1:11" ht="195" customHeight="1" x14ac:dyDescent="0.2">
      <c r="A13" s="142">
        <v>5</v>
      </c>
      <c r="B13" s="153" t="s">
        <v>88</v>
      </c>
      <c r="C13" s="143"/>
      <c r="D13" s="142" t="s">
        <v>104</v>
      </c>
      <c r="E13" s="142" t="s">
        <v>2</v>
      </c>
      <c r="F13" s="147">
        <v>15</v>
      </c>
      <c r="G13" s="144">
        <v>5200</v>
      </c>
      <c r="H13" s="144">
        <f t="shared" si="0"/>
        <v>78000</v>
      </c>
      <c r="J13" s="47"/>
      <c r="K13" s="140"/>
    </row>
    <row r="14" spans="1:11" ht="196.5" customHeight="1" x14ac:dyDescent="0.2">
      <c r="A14" s="142">
        <v>6</v>
      </c>
      <c r="B14" s="153" t="s">
        <v>88</v>
      </c>
      <c r="C14" s="143"/>
      <c r="D14" s="142" t="s">
        <v>105</v>
      </c>
      <c r="E14" s="142" t="s">
        <v>2</v>
      </c>
      <c r="F14" s="147">
        <v>5</v>
      </c>
      <c r="G14" s="144">
        <v>5200</v>
      </c>
      <c r="H14" s="144">
        <f t="shared" si="0"/>
        <v>26000</v>
      </c>
      <c r="J14" s="47"/>
      <c r="K14" s="140"/>
    </row>
    <row r="15" spans="1:11" ht="204" customHeight="1" x14ac:dyDescent="0.2">
      <c r="A15" s="142">
        <v>7</v>
      </c>
      <c r="B15" s="153" t="s">
        <v>109</v>
      </c>
      <c r="C15" s="143"/>
      <c r="D15" s="142" t="s">
        <v>103</v>
      </c>
      <c r="E15" s="142" t="s">
        <v>2</v>
      </c>
      <c r="F15" s="148">
        <v>30</v>
      </c>
      <c r="G15" s="144">
        <v>2500</v>
      </c>
      <c r="H15" s="144">
        <f t="shared" si="0"/>
        <v>75000</v>
      </c>
      <c r="J15" s="47"/>
      <c r="K15" s="140"/>
    </row>
    <row r="16" spans="1:11" ht="168.75" customHeight="1" x14ac:dyDescent="0.2">
      <c r="A16" s="142">
        <v>8</v>
      </c>
      <c r="B16" s="143" t="s">
        <v>108</v>
      </c>
      <c r="C16" s="143"/>
      <c r="D16" s="142" t="s">
        <v>104</v>
      </c>
      <c r="E16" s="142" t="s">
        <v>12</v>
      </c>
      <c r="F16" s="148">
        <v>330.9</v>
      </c>
      <c r="G16" s="144">
        <v>900</v>
      </c>
      <c r="H16" s="144">
        <f t="shared" si="0"/>
        <v>297810</v>
      </c>
      <c r="J16" s="47"/>
      <c r="K16" s="140"/>
    </row>
    <row r="17" spans="1:11" ht="170.25" customHeight="1" x14ac:dyDescent="0.2">
      <c r="A17" s="142">
        <v>9</v>
      </c>
      <c r="B17" s="143" t="s">
        <v>108</v>
      </c>
      <c r="C17" s="143"/>
      <c r="D17" s="142" t="s">
        <v>105</v>
      </c>
      <c r="E17" s="143" t="s">
        <v>12</v>
      </c>
      <c r="F17" s="147">
        <v>110.3</v>
      </c>
      <c r="G17" s="144">
        <v>900</v>
      </c>
      <c r="H17" s="144">
        <f t="shared" si="0"/>
        <v>99270</v>
      </c>
      <c r="J17" s="47"/>
      <c r="K17" s="140"/>
    </row>
    <row r="18" spans="1:11" x14ac:dyDescent="0.2">
      <c r="A18" s="157" t="s">
        <v>75</v>
      </c>
      <c r="B18" s="157"/>
      <c r="C18" s="157"/>
      <c r="D18" s="157"/>
      <c r="E18" s="157"/>
      <c r="F18" s="157"/>
      <c r="G18" s="145"/>
      <c r="H18" s="146">
        <f>SUM(H9:H17)</f>
        <v>1028156.7</v>
      </c>
    </row>
    <row r="19" spans="1:11" x14ac:dyDescent="0.2">
      <c r="A19" s="158" t="s">
        <v>107</v>
      </c>
      <c r="B19" s="158"/>
      <c r="C19" s="158"/>
      <c r="D19" s="158"/>
      <c r="E19" s="158"/>
      <c r="F19" s="158"/>
      <c r="G19" s="158"/>
      <c r="H19" s="158"/>
    </row>
    <row r="28" spans="1:11" x14ac:dyDescent="0.2">
      <c r="A28" s="108" t="s">
        <v>0</v>
      </c>
      <c r="B28" s="8" t="s">
        <v>1</v>
      </c>
      <c r="C28" s="8" t="s">
        <v>2</v>
      </c>
      <c r="D28" s="8" t="s">
        <v>4</v>
      </c>
      <c r="E28" s="141">
        <v>0.25</v>
      </c>
      <c r="F28" s="141">
        <v>0.75</v>
      </c>
    </row>
    <row r="29" spans="1:11" x14ac:dyDescent="0.2">
      <c r="A29" s="110">
        <v>1</v>
      </c>
      <c r="B29" s="37" t="s">
        <v>6</v>
      </c>
      <c r="C29" s="12" t="s">
        <v>3</v>
      </c>
      <c r="D29" s="12">
        <v>13</v>
      </c>
      <c r="E29" s="47">
        <f>D29*25%</f>
        <v>3.25</v>
      </c>
      <c r="F29" s="47">
        <f>D29*75%</f>
        <v>9.75</v>
      </c>
      <c r="G29" s="47">
        <f>E29+F29</f>
        <v>13</v>
      </c>
    </row>
    <row r="30" spans="1:11" x14ac:dyDescent="0.2">
      <c r="A30" s="110">
        <v>2</v>
      </c>
      <c r="B30" s="37" t="s">
        <v>7</v>
      </c>
      <c r="C30" s="12" t="s">
        <v>3</v>
      </c>
      <c r="D30" s="12">
        <v>23</v>
      </c>
      <c r="E30" s="47">
        <f t="shared" ref="E30:E34" si="1">D30*25%</f>
        <v>5.75</v>
      </c>
      <c r="F30" s="47">
        <f t="shared" ref="F30:F34" si="2">D30*75%</f>
        <v>17.25</v>
      </c>
      <c r="G30" s="47">
        <f t="shared" ref="G30:G33" si="3">E30+F30</f>
        <v>23</v>
      </c>
    </row>
    <row r="31" spans="1:11" x14ac:dyDescent="0.2">
      <c r="A31" s="110">
        <v>3</v>
      </c>
      <c r="B31" s="37" t="s">
        <v>8</v>
      </c>
      <c r="C31" s="12" t="s">
        <v>3</v>
      </c>
      <c r="D31" s="12">
        <v>27</v>
      </c>
      <c r="G31" s="47">
        <f t="shared" si="3"/>
        <v>0</v>
      </c>
    </row>
    <row r="32" spans="1:11" x14ac:dyDescent="0.2">
      <c r="A32" s="110">
        <v>4</v>
      </c>
      <c r="B32" s="40" t="s">
        <v>9</v>
      </c>
      <c r="C32" s="12" t="s">
        <v>3</v>
      </c>
      <c r="D32" s="12">
        <v>20</v>
      </c>
      <c r="E32" s="47">
        <f t="shared" si="1"/>
        <v>5</v>
      </c>
      <c r="F32" s="47">
        <f t="shared" si="2"/>
        <v>15</v>
      </c>
      <c r="G32" s="47">
        <f t="shared" si="3"/>
        <v>20</v>
      </c>
    </row>
    <row r="33" spans="1:7" x14ac:dyDescent="0.2">
      <c r="A33" s="112">
        <v>5</v>
      </c>
      <c r="B33" s="42" t="s">
        <v>10</v>
      </c>
      <c r="C33" s="12" t="s">
        <v>3</v>
      </c>
      <c r="D33" s="16">
        <v>30</v>
      </c>
      <c r="E33" s="47">
        <v>8</v>
      </c>
      <c r="F33" s="47">
        <v>22</v>
      </c>
      <c r="G33" s="47">
        <f t="shared" si="3"/>
        <v>30</v>
      </c>
    </row>
    <row r="34" spans="1:7" x14ac:dyDescent="0.2">
      <c r="A34" s="113">
        <v>6</v>
      </c>
      <c r="B34" s="43" t="s">
        <v>11</v>
      </c>
      <c r="C34" s="17" t="s">
        <v>12</v>
      </c>
      <c r="D34" s="17">
        <v>441.2</v>
      </c>
      <c r="E34" s="47">
        <f t="shared" si="1"/>
        <v>110.3</v>
      </c>
      <c r="F34" s="47">
        <f t="shared" si="2"/>
        <v>330.9</v>
      </c>
      <c r="G34" s="47">
        <f>E34+F34</f>
        <v>441.2</v>
      </c>
    </row>
  </sheetData>
  <mergeCells count="9">
    <mergeCell ref="A7:H7"/>
    <mergeCell ref="A18:F18"/>
    <mergeCell ref="A19:H19"/>
    <mergeCell ref="A1:D1"/>
    <mergeCell ref="E1:H1"/>
    <mergeCell ref="A2:H2"/>
    <mergeCell ref="A4:E4"/>
    <mergeCell ref="A5:H5"/>
    <mergeCell ref="A6:H6"/>
  </mergeCells>
  <pageMargins left="0.511811024" right="0.511811024" top="0.78740157499999996" bottom="0.78740157499999996" header="0.31496062000000002" footer="0.31496062000000002"/>
  <pageSetup paperSize="9" scale="5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16"/>
  <sheetViews>
    <sheetView topLeftCell="A12" zoomScale="44" zoomScaleNormal="95" zoomScaleSheetLayoutView="96" workbookViewId="0">
      <selection activeCell="B14" sqref="B14"/>
    </sheetView>
  </sheetViews>
  <sheetFormatPr defaultColWidth="8.85546875" defaultRowHeight="12.75" x14ac:dyDescent="0.2"/>
  <cols>
    <col min="1" max="1" width="10.140625" style="47" customWidth="1"/>
    <col min="2" max="2" width="70.28515625" style="47" customWidth="1"/>
    <col min="3" max="3" width="37.28515625" style="47" customWidth="1"/>
    <col min="4" max="4" width="8.140625" style="47" customWidth="1"/>
    <col min="5" max="5" width="10.7109375" style="47" customWidth="1"/>
    <col min="6" max="6" width="11.28515625" style="47" customWidth="1"/>
    <col min="7" max="7" width="16.42578125" style="47" customWidth="1"/>
    <col min="8" max="16384" width="8.85546875" style="47"/>
  </cols>
  <sheetData>
    <row r="1" spans="1:7" ht="88.9" customHeight="1" thickBot="1" x14ac:dyDescent="0.25">
      <c r="A1" s="159"/>
      <c r="B1" s="160"/>
      <c r="C1" s="160"/>
      <c r="D1" s="161" t="s">
        <v>79</v>
      </c>
      <c r="E1" s="162"/>
      <c r="F1" s="162"/>
      <c r="G1" s="163"/>
    </row>
    <row r="2" spans="1:7" ht="13.5" thickBot="1" x14ac:dyDescent="0.25">
      <c r="A2" s="164" t="s">
        <v>76</v>
      </c>
      <c r="B2" s="165"/>
      <c r="C2" s="165"/>
      <c r="D2" s="165"/>
      <c r="E2" s="165"/>
      <c r="F2" s="165"/>
      <c r="G2" s="166"/>
    </row>
    <row r="3" spans="1:7" x14ac:dyDescent="0.2">
      <c r="A3" s="117" t="s">
        <v>78</v>
      </c>
      <c r="B3" s="49"/>
      <c r="C3" s="49"/>
      <c r="D3" s="49"/>
      <c r="E3" s="48" t="s">
        <v>80</v>
      </c>
      <c r="F3" s="50"/>
      <c r="G3" s="118">
        <f ca="1">TODAY()</f>
        <v>45883</v>
      </c>
    </row>
    <row r="4" spans="1:7" ht="36" customHeight="1" x14ac:dyDescent="0.2">
      <c r="A4" s="167" t="s">
        <v>81</v>
      </c>
      <c r="B4" s="168"/>
      <c r="C4" s="168"/>
      <c r="D4" s="168"/>
      <c r="E4" s="46"/>
      <c r="F4" s="51"/>
      <c r="G4" s="119"/>
    </row>
    <row r="5" spans="1:7" ht="19.899999999999999" customHeight="1" x14ac:dyDescent="0.2">
      <c r="A5" s="169" t="s">
        <v>82</v>
      </c>
      <c r="B5" s="170"/>
      <c r="C5" s="170"/>
      <c r="D5" s="170"/>
      <c r="E5" s="170"/>
      <c r="F5" s="170"/>
      <c r="G5" s="171"/>
    </row>
    <row r="6" spans="1:7" ht="19.899999999999999" customHeight="1" thickBot="1" x14ac:dyDescent="0.25">
      <c r="A6" s="169" t="s">
        <v>90</v>
      </c>
      <c r="B6" s="170"/>
      <c r="C6" s="170"/>
      <c r="D6" s="170"/>
      <c r="E6" s="170"/>
      <c r="F6" s="170"/>
      <c r="G6" s="171"/>
    </row>
    <row r="7" spans="1:7" ht="13.5" thickBot="1" x14ac:dyDescent="0.25">
      <c r="A7" s="180" t="s">
        <v>89</v>
      </c>
      <c r="B7" s="181"/>
      <c r="C7" s="181"/>
      <c r="D7" s="181"/>
      <c r="E7" s="181"/>
      <c r="F7" s="182"/>
      <c r="G7" s="183"/>
    </row>
    <row r="8" spans="1:7" ht="22.5" x14ac:dyDescent="0.2">
      <c r="A8" s="120" t="s">
        <v>83</v>
      </c>
      <c r="B8" s="52" t="s">
        <v>1</v>
      </c>
      <c r="C8" s="52" t="s">
        <v>84</v>
      </c>
      <c r="D8" s="52" t="s">
        <v>2</v>
      </c>
      <c r="E8" s="52" t="s">
        <v>4</v>
      </c>
      <c r="F8" s="52" t="s">
        <v>85</v>
      </c>
      <c r="G8" s="121" t="s">
        <v>74</v>
      </c>
    </row>
    <row r="9" spans="1:7" ht="281.25" x14ac:dyDescent="0.2">
      <c r="A9" s="122">
        <v>1</v>
      </c>
      <c r="B9" s="155" t="s">
        <v>110</v>
      </c>
      <c r="C9" s="53"/>
      <c r="D9" s="53" t="s">
        <v>2</v>
      </c>
      <c r="E9" s="12">
        <f>'PESQUISA DE PREÇOS'!D8</f>
        <v>13</v>
      </c>
      <c r="F9" s="54">
        <f>'PESQUISA DE PREÇOS'!S8</f>
        <v>24500</v>
      </c>
      <c r="G9" s="123">
        <f>F9*E9</f>
        <v>318500</v>
      </c>
    </row>
    <row r="10" spans="1:7" ht="204.75" customHeight="1" x14ac:dyDescent="0.2">
      <c r="A10" s="122">
        <v>2</v>
      </c>
      <c r="B10" s="55" t="s">
        <v>86</v>
      </c>
      <c r="C10" s="56"/>
      <c r="D10" s="53" t="s">
        <v>2</v>
      </c>
      <c r="E10" s="12">
        <f>'PESQUISA DE PREÇOS'!D9</f>
        <v>23</v>
      </c>
      <c r="F10" s="57">
        <f>'PESQUISA DE PREÇOS'!S9</f>
        <v>2494.9</v>
      </c>
      <c r="G10" s="123">
        <f t="shared" ref="G10:G14" si="0">F10*E10</f>
        <v>57382.700000000004</v>
      </c>
    </row>
    <row r="11" spans="1:7" ht="222.75" customHeight="1" x14ac:dyDescent="0.2">
      <c r="A11" s="122">
        <v>3</v>
      </c>
      <c r="B11" s="55" t="s">
        <v>87</v>
      </c>
      <c r="C11" s="56"/>
      <c r="D11" s="53" t="s">
        <v>2</v>
      </c>
      <c r="E11" s="12">
        <f>'PESQUISA DE PREÇOS'!D10</f>
        <v>27</v>
      </c>
      <c r="F11" s="57">
        <f>'PESQUISA DE PREÇOS'!S10</f>
        <v>2822</v>
      </c>
      <c r="G11" s="123">
        <f t="shared" si="0"/>
        <v>76194</v>
      </c>
    </row>
    <row r="12" spans="1:7" ht="188.25" customHeight="1" x14ac:dyDescent="0.2">
      <c r="A12" s="122">
        <v>4</v>
      </c>
      <c r="B12" s="153" t="s">
        <v>88</v>
      </c>
      <c r="C12" s="56"/>
      <c r="D12" s="53" t="s">
        <v>2</v>
      </c>
      <c r="E12" s="12">
        <f>'PESQUISA DE PREÇOS'!D11</f>
        <v>20</v>
      </c>
      <c r="F12" s="57">
        <f>'PESQUISA DE PREÇOS'!S11</f>
        <v>5200</v>
      </c>
      <c r="G12" s="123">
        <f t="shared" si="0"/>
        <v>104000</v>
      </c>
    </row>
    <row r="13" spans="1:7" ht="192.75" customHeight="1" x14ac:dyDescent="0.2">
      <c r="A13" s="122">
        <v>5</v>
      </c>
      <c r="B13" s="153" t="s">
        <v>109</v>
      </c>
      <c r="C13" s="56"/>
      <c r="D13" s="53" t="s">
        <v>2</v>
      </c>
      <c r="E13" s="16">
        <f>'PESQUISA DE PREÇOS'!D12</f>
        <v>30</v>
      </c>
      <c r="F13" s="57">
        <f>'PESQUISA DE PREÇOS'!S12</f>
        <v>2500</v>
      </c>
      <c r="G13" s="123">
        <f t="shared" si="0"/>
        <v>75000</v>
      </c>
    </row>
    <row r="14" spans="1:7" ht="167.25" customHeight="1" thickBot="1" x14ac:dyDescent="0.25">
      <c r="A14" s="122">
        <v>6</v>
      </c>
      <c r="B14" s="143" t="s">
        <v>108</v>
      </c>
      <c r="C14" s="56"/>
      <c r="D14" s="55" t="s">
        <v>12</v>
      </c>
      <c r="E14" s="17">
        <f>'PESQUISA DE PREÇOS'!D13</f>
        <v>441.2</v>
      </c>
      <c r="F14" s="57">
        <f>'PESQUISA DE PREÇOS'!S13</f>
        <v>900</v>
      </c>
      <c r="G14" s="123">
        <f t="shared" si="0"/>
        <v>397080</v>
      </c>
    </row>
    <row r="15" spans="1:7" x14ac:dyDescent="0.2">
      <c r="A15" s="175" t="s">
        <v>75</v>
      </c>
      <c r="B15" s="176"/>
      <c r="C15" s="176"/>
      <c r="D15" s="176"/>
      <c r="E15" s="176"/>
      <c r="F15" s="59"/>
      <c r="G15" s="60">
        <f>SUM(G9:G14)</f>
        <v>1028156.7</v>
      </c>
    </row>
    <row r="16" spans="1:7" ht="13.5" thickBot="1" x14ac:dyDescent="0.25">
      <c r="A16" s="177" t="s">
        <v>106</v>
      </c>
      <c r="B16" s="178"/>
      <c r="C16" s="178"/>
      <c r="D16" s="178"/>
      <c r="E16" s="178"/>
      <c r="F16" s="178"/>
      <c r="G16" s="179"/>
    </row>
  </sheetData>
  <mergeCells count="9">
    <mergeCell ref="A15:E15"/>
    <mergeCell ref="A5:G5"/>
    <mergeCell ref="A16:G16"/>
    <mergeCell ref="A1:C1"/>
    <mergeCell ref="A2:G2"/>
    <mergeCell ref="A4:D4"/>
    <mergeCell ref="A6:G6"/>
    <mergeCell ref="A7:G7"/>
    <mergeCell ref="D1:G1"/>
  </mergeCells>
  <pageMargins left="0.511811024" right="0.511811024" top="0.78740157499999996" bottom="0.78740157499999996" header="0.31496062000000002" footer="0.31496062000000002"/>
  <pageSetup paperSize="9" scale="75"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B26"/>
  <sheetViews>
    <sheetView tabSelected="1" topLeftCell="D1" zoomScale="72" zoomScaleNormal="72" zoomScaleSheetLayoutView="63" workbookViewId="0">
      <selection activeCell="AB15" sqref="AB15"/>
    </sheetView>
  </sheetViews>
  <sheetFormatPr defaultColWidth="8.85546875" defaultRowHeight="11.25" x14ac:dyDescent="0.2"/>
  <cols>
    <col min="1" max="1" width="5.7109375" style="5" customWidth="1"/>
    <col min="2" max="2" width="23.140625" style="5" customWidth="1"/>
    <col min="3" max="3" width="7.7109375" style="5" bestFit="1" customWidth="1"/>
    <col min="4" max="4" width="7.85546875" style="5" customWidth="1"/>
    <col min="5" max="5" width="11.140625" style="5" bestFit="1" customWidth="1"/>
    <col min="6" max="6" width="12.42578125" style="5" bestFit="1" customWidth="1"/>
    <col min="7" max="7" width="11.7109375" style="5" customWidth="1"/>
    <col min="8" max="8" width="11.42578125" style="5" customWidth="1"/>
    <col min="9" max="9" width="11.5703125" style="5" bestFit="1" customWidth="1"/>
    <col min="10" max="10" width="11" style="5" customWidth="1"/>
    <col min="11" max="11" width="11.28515625" style="5" customWidth="1"/>
    <col min="12" max="12" width="10.85546875" style="5" customWidth="1"/>
    <col min="13" max="13" width="11.85546875" style="5" customWidth="1"/>
    <col min="14" max="14" width="10.85546875" style="5" customWidth="1"/>
    <col min="15" max="15" width="11.5703125" style="5" customWidth="1"/>
    <col min="16" max="16" width="11.140625" style="5" customWidth="1"/>
    <col min="17" max="17" width="13" style="5" customWidth="1"/>
    <col min="18" max="19" width="12.42578125" style="5" customWidth="1"/>
    <col min="20" max="20" width="11.5703125" style="6" bestFit="1" customWidth="1"/>
    <col min="21" max="21" width="10.5703125" style="6" customWidth="1"/>
    <col min="22" max="22" width="6.28515625" style="7" customWidth="1"/>
    <col min="23" max="23" width="12.85546875" style="5" bestFit="1" customWidth="1"/>
    <col min="24" max="24" width="13.28515625" style="5" bestFit="1" customWidth="1"/>
    <col min="25" max="25" width="13.5703125" style="5" customWidth="1"/>
    <col min="26" max="26" width="16.42578125" style="5" bestFit="1" customWidth="1"/>
    <col min="27" max="27" width="8.85546875" style="5"/>
    <col min="28" max="28" width="10.140625" style="5" bestFit="1" customWidth="1"/>
    <col min="29" max="16384" width="8.85546875" style="5"/>
  </cols>
  <sheetData>
    <row r="1" spans="1:28" ht="33" customHeight="1" x14ac:dyDescent="0.2">
      <c r="T1" s="35"/>
      <c r="U1" s="35"/>
    </row>
    <row r="2" spans="1:28" ht="43.15" customHeight="1" thickBot="1" x14ac:dyDescent="0.25">
      <c r="T2" s="35"/>
      <c r="U2" s="35"/>
    </row>
    <row r="3" spans="1:28" ht="33" customHeight="1" x14ac:dyDescent="0.2">
      <c r="A3" s="198" t="s">
        <v>5</v>
      </c>
      <c r="B3" s="199"/>
      <c r="C3" s="199"/>
      <c r="D3" s="199"/>
      <c r="E3" s="199"/>
      <c r="F3" s="199"/>
      <c r="G3" s="199"/>
      <c r="H3" s="199"/>
      <c r="I3" s="199"/>
      <c r="J3" s="199"/>
      <c r="K3" s="199"/>
      <c r="L3" s="199"/>
      <c r="M3" s="199"/>
      <c r="N3" s="199"/>
      <c r="O3" s="199"/>
      <c r="P3" s="199"/>
      <c r="Q3" s="199"/>
      <c r="R3" s="199"/>
      <c r="S3" s="199"/>
      <c r="T3" s="199"/>
      <c r="U3" s="199"/>
      <c r="V3" s="199"/>
      <c r="W3" s="199"/>
      <c r="X3" s="199"/>
      <c r="Y3" s="199"/>
      <c r="Z3" s="200"/>
    </row>
    <row r="4" spans="1:28" x14ac:dyDescent="0.2">
      <c r="A4" s="208" t="s">
        <v>77</v>
      </c>
      <c r="B4" s="209"/>
      <c r="C4" s="209"/>
      <c r="D4" s="209"/>
      <c r="E4" s="209"/>
      <c r="F4" s="209"/>
      <c r="G4" s="209"/>
      <c r="H4" s="209"/>
      <c r="I4" s="209"/>
      <c r="J4" s="209"/>
      <c r="K4" s="209"/>
      <c r="L4" s="209"/>
      <c r="M4" s="209"/>
      <c r="N4" s="209"/>
      <c r="O4" s="209"/>
      <c r="P4" s="209"/>
      <c r="Q4" s="209"/>
      <c r="R4" s="209"/>
      <c r="S4" s="209"/>
      <c r="T4" s="209"/>
      <c r="U4" s="209"/>
      <c r="V4" s="209"/>
      <c r="W4" s="209"/>
      <c r="X4" s="209"/>
      <c r="Y4" s="209"/>
      <c r="Z4" s="210"/>
    </row>
    <row r="5" spans="1:28" x14ac:dyDescent="0.2">
      <c r="A5" s="217" t="s">
        <v>58</v>
      </c>
      <c r="B5" s="218"/>
      <c r="C5" s="218"/>
      <c r="D5" s="218"/>
      <c r="E5" s="218"/>
      <c r="F5" s="218"/>
      <c r="G5" s="218"/>
      <c r="H5" s="218"/>
      <c r="I5" s="218"/>
      <c r="J5" s="218"/>
      <c r="K5" s="218"/>
      <c r="L5" s="218"/>
      <c r="M5" s="218"/>
      <c r="N5" s="218"/>
      <c r="O5" s="218"/>
      <c r="P5" s="218"/>
      <c r="Q5" s="218"/>
      <c r="R5" s="218"/>
      <c r="S5" s="218"/>
      <c r="T5" s="218"/>
      <c r="U5" s="218"/>
      <c r="V5" s="218"/>
      <c r="W5" s="218"/>
      <c r="X5" s="218"/>
      <c r="Y5" s="218"/>
      <c r="Z5" s="219"/>
    </row>
    <row r="6" spans="1:28" x14ac:dyDescent="0.2">
      <c r="A6" s="187"/>
      <c r="B6" s="188"/>
      <c r="C6" s="188"/>
      <c r="D6" s="189"/>
      <c r="E6" s="190" t="s">
        <v>50</v>
      </c>
      <c r="F6" s="188"/>
      <c r="G6" s="188"/>
      <c r="H6" s="189"/>
      <c r="I6" s="190" t="s">
        <v>46</v>
      </c>
      <c r="J6" s="188"/>
      <c r="K6" s="188"/>
      <c r="L6" s="188"/>
      <c r="M6" s="188"/>
      <c r="N6" s="188"/>
      <c r="O6" s="188"/>
      <c r="P6" s="189"/>
      <c r="Q6" s="191" t="s">
        <v>49</v>
      </c>
      <c r="R6" s="192"/>
      <c r="S6" s="193" t="s">
        <v>57</v>
      </c>
      <c r="T6" s="194"/>
      <c r="U6" s="193" t="s">
        <v>58</v>
      </c>
      <c r="V6" s="220"/>
      <c r="W6" s="220"/>
      <c r="X6" s="194"/>
      <c r="Y6" s="212" t="s">
        <v>60</v>
      </c>
      <c r="Z6" s="213"/>
    </row>
    <row r="7" spans="1:28" ht="101.25" x14ac:dyDescent="0.2">
      <c r="A7" s="108" t="s">
        <v>0</v>
      </c>
      <c r="B7" s="8" t="s">
        <v>1</v>
      </c>
      <c r="C7" s="8" t="s">
        <v>2</v>
      </c>
      <c r="D7" s="8" t="s">
        <v>4</v>
      </c>
      <c r="E7" s="9" t="s">
        <v>36</v>
      </c>
      <c r="F7" s="9" t="s">
        <v>37</v>
      </c>
      <c r="G7" s="9" t="s">
        <v>25</v>
      </c>
      <c r="H7" s="9" t="s">
        <v>29</v>
      </c>
      <c r="I7" s="9" t="s">
        <v>38</v>
      </c>
      <c r="J7" s="9" t="s">
        <v>39</v>
      </c>
      <c r="K7" s="9" t="s">
        <v>40</v>
      </c>
      <c r="L7" s="9" t="s">
        <v>41</v>
      </c>
      <c r="M7" s="9" t="s">
        <v>42</v>
      </c>
      <c r="N7" s="9" t="s">
        <v>43</v>
      </c>
      <c r="O7" s="9" t="s">
        <v>44</v>
      </c>
      <c r="P7" s="9" t="s">
        <v>45</v>
      </c>
      <c r="Q7" s="9" t="s">
        <v>48</v>
      </c>
      <c r="R7" s="9" t="s">
        <v>47</v>
      </c>
      <c r="S7" s="21" t="s">
        <v>56</v>
      </c>
      <c r="T7" s="24" t="s">
        <v>52</v>
      </c>
      <c r="U7" s="10" t="s">
        <v>51</v>
      </c>
      <c r="V7" s="10" t="s">
        <v>53</v>
      </c>
      <c r="W7" s="10" t="s">
        <v>54</v>
      </c>
      <c r="X7" s="10" t="s">
        <v>55</v>
      </c>
      <c r="Y7" s="11" t="s">
        <v>61</v>
      </c>
      <c r="Z7" s="109" t="s">
        <v>62</v>
      </c>
      <c r="AB7" s="5" t="s">
        <v>101</v>
      </c>
    </row>
    <row r="8" spans="1:28" x14ac:dyDescent="0.2">
      <c r="A8" s="110">
        <v>1</v>
      </c>
      <c r="B8" s="37" t="s">
        <v>6</v>
      </c>
      <c r="C8" s="12" t="s">
        <v>3</v>
      </c>
      <c r="D8" s="12">
        <v>13</v>
      </c>
      <c r="E8" s="31">
        <v>27159</v>
      </c>
      <c r="F8" s="31">
        <v>24500</v>
      </c>
      <c r="G8" s="28">
        <v>33900</v>
      </c>
      <c r="H8" s="31">
        <v>20000</v>
      </c>
      <c r="I8" s="27">
        <v>28680</v>
      </c>
      <c r="J8" s="13" t="s">
        <v>13</v>
      </c>
      <c r="K8" s="13" t="s">
        <v>13</v>
      </c>
      <c r="L8" s="13" t="s">
        <v>13</v>
      </c>
      <c r="M8" s="14" t="s">
        <v>13</v>
      </c>
      <c r="N8" s="14" t="s">
        <v>13</v>
      </c>
      <c r="O8" s="28">
        <v>29130</v>
      </c>
      <c r="P8" s="32">
        <v>20595.349999999999</v>
      </c>
      <c r="Q8" s="32">
        <v>25085.279999999999</v>
      </c>
      <c r="R8" s="28">
        <v>17647.79</v>
      </c>
      <c r="S8" s="22">
        <f>MEDIAN(E8,F8,H8,P8,Q8)</f>
        <v>24500</v>
      </c>
      <c r="T8" s="25">
        <f>AVERAGE(E8,F8,H8,P8,Q8)</f>
        <v>23467.925999999999</v>
      </c>
      <c r="U8" s="15">
        <f t="shared" ref="U8:U13" si="0">_xlfn.STDEV.P(E8:R8)</f>
        <v>4863.2824991740636</v>
      </c>
      <c r="V8" s="15">
        <f t="shared" ref="V8:V13" si="1">U8/T8*100</f>
        <v>20.723103094726238</v>
      </c>
      <c r="W8" s="38">
        <f t="shared" ref="W8:W13" si="2">T8+U8</f>
        <v>28331.208499174063</v>
      </c>
      <c r="X8" s="38">
        <f t="shared" ref="X8:X13" si="3">T8-U8</f>
        <v>18604.643500825936</v>
      </c>
      <c r="Y8" s="39">
        <f>S8</f>
        <v>24500</v>
      </c>
      <c r="Z8" s="111">
        <f>Y8*D8</f>
        <v>318500</v>
      </c>
      <c r="AB8" s="7">
        <f>Z8*1%</f>
        <v>3185</v>
      </c>
    </row>
    <row r="9" spans="1:28" x14ac:dyDescent="0.2">
      <c r="A9" s="110">
        <v>2</v>
      </c>
      <c r="B9" s="37" t="s">
        <v>7</v>
      </c>
      <c r="C9" s="12" t="s">
        <v>3</v>
      </c>
      <c r="D9" s="12">
        <v>23</v>
      </c>
      <c r="E9" s="31">
        <v>3240</v>
      </c>
      <c r="F9" s="27">
        <v>1600</v>
      </c>
      <c r="G9" s="14" t="s">
        <v>13</v>
      </c>
      <c r="H9" s="31">
        <v>2300</v>
      </c>
      <c r="I9" s="13" t="s">
        <v>13</v>
      </c>
      <c r="J9" s="13" t="s">
        <v>13</v>
      </c>
      <c r="K9" s="13" t="s">
        <v>13</v>
      </c>
      <c r="L9" s="31">
        <v>3150</v>
      </c>
      <c r="M9" s="14" t="s">
        <v>13</v>
      </c>
      <c r="N9" s="32">
        <v>2724.8539999999998</v>
      </c>
      <c r="O9" s="32">
        <v>2240.3000000000002</v>
      </c>
      <c r="P9" s="28">
        <v>3956.28</v>
      </c>
      <c r="Q9" s="32">
        <v>2494.9</v>
      </c>
      <c r="R9" s="32">
        <v>2390.64</v>
      </c>
      <c r="S9" s="22">
        <f>MEDIAN(E9,H9,L9,N9,O9,Q9,R9)</f>
        <v>2494.9</v>
      </c>
      <c r="T9" s="25">
        <f>AVERAGE(E9,H9,L9,N9,O9,Q9,R9)</f>
        <v>2648.6705714285713</v>
      </c>
      <c r="U9" s="15">
        <f t="shared" si="0"/>
        <v>648.71419135379108</v>
      </c>
      <c r="V9" s="15">
        <f t="shared" si="1"/>
        <v>24.492067769828559</v>
      </c>
      <c r="W9" s="38">
        <f t="shared" si="2"/>
        <v>3297.3847627823625</v>
      </c>
      <c r="X9" s="38">
        <f t="shared" si="3"/>
        <v>1999.9563800747801</v>
      </c>
      <c r="Y9" s="39">
        <f t="shared" ref="Y9:Y13" si="4">S9</f>
        <v>2494.9</v>
      </c>
      <c r="Z9" s="111">
        <f t="shared" ref="Z9:Z13" si="5">Y9*D9</f>
        <v>57382.700000000004</v>
      </c>
      <c r="AB9" s="7">
        <f t="shared" ref="AB9:AB13" si="6">Z9*1%</f>
        <v>573.82700000000011</v>
      </c>
    </row>
    <row r="10" spans="1:28" x14ac:dyDescent="0.2">
      <c r="A10" s="110">
        <v>3</v>
      </c>
      <c r="B10" s="37" t="s">
        <v>8</v>
      </c>
      <c r="C10" s="12" t="s">
        <v>3</v>
      </c>
      <c r="D10" s="12">
        <v>27</v>
      </c>
      <c r="E10" s="27">
        <v>4142</v>
      </c>
      <c r="F10" s="31">
        <v>2800</v>
      </c>
      <c r="G10" s="32">
        <v>2844</v>
      </c>
      <c r="H10" s="31">
        <v>4100</v>
      </c>
      <c r="I10" s="13" t="s">
        <v>13</v>
      </c>
      <c r="J10" s="13" t="s">
        <v>13</v>
      </c>
      <c r="K10" s="13" t="s">
        <v>13</v>
      </c>
      <c r="L10" s="13" t="s">
        <v>13</v>
      </c>
      <c r="M10" s="14" t="s">
        <v>13</v>
      </c>
      <c r="N10" s="14"/>
      <c r="O10" s="28">
        <v>4470.25</v>
      </c>
      <c r="P10" s="14" t="s">
        <v>13</v>
      </c>
      <c r="Q10" s="28">
        <v>2675.5</v>
      </c>
      <c r="R10" s="32">
        <v>2636.57</v>
      </c>
      <c r="S10" s="22">
        <f>MEDIAN(F10,G10,H10,R10)</f>
        <v>2822</v>
      </c>
      <c r="T10" s="25">
        <f>AVERAGE(R10,H10,G10,F10)</f>
        <v>3095.1424999999999</v>
      </c>
      <c r="U10" s="15">
        <f t="shared" si="0"/>
        <v>752.17623205561893</v>
      </c>
      <c r="V10" s="15">
        <f t="shared" si="1"/>
        <v>24.301828819048524</v>
      </c>
      <c r="W10" s="38">
        <f t="shared" si="2"/>
        <v>3847.318732055619</v>
      </c>
      <c r="X10" s="38">
        <f t="shared" si="3"/>
        <v>2342.9662679443809</v>
      </c>
      <c r="Y10" s="39">
        <f t="shared" si="4"/>
        <v>2822</v>
      </c>
      <c r="Z10" s="111">
        <f t="shared" si="5"/>
        <v>76194</v>
      </c>
      <c r="AB10" s="7">
        <f t="shared" si="6"/>
        <v>761.94</v>
      </c>
    </row>
    <row r="11" spans="1:28" x14ac:dyDescent="0.2">
      <c r="A11" s="110">
        <v>4</v>
      </c>
      <c r="B11" s="40" t="s">
        <v>9</v>
      </c>
      <c r="C11" s="12" t="s">
        <v>3</v>
      </c>
      <c r="D11" s="12">
        <v>20</v>
      </c>
      <c r="E11" s="31">
        <v>4900</v>
      </c>
      <c r="F11" s="31">
        <v>3800</v>
      </c>
      <c r="G11" s="32">
        <v>5850</v>
      </c>
      <c r="H11" s="31">
        <v>5500</v>
      </c>
      <c r="I11" s="13" t="s">
        <v>13</v>
      </c>
      <c r="J11" s="13" t="s">
        <v>13</v>
      </c>
      <c r="K11" s="13" t="s">
        <v>13</v>
      </c>
      <c r="L11" s="13" t="s">
        <v>13</v>
      </c>
      <c r="M11" s="14" t="s">
        <v>13</v>
      </c>
      <c r="N11" s="14"/>
      <c r="O11" s="14" t="s">
        <v>13</v>
      </c>
      <c r="P11" s="14" t="s">
        <v>13</v>
      </c>
      <c r="Q11" s="14" t="s">
        <v>13</v>
      </c>
      <c r="R11" s="28">
        <v>2271.4299999999998</v>
      </c>
      <c r="S11" s="22">
        <f>MEDIAN(H11,G11,F11,E11)</f>
        <v>5200</v>
      </c>
      <c r="T11" s="25">
        <f>AVERAGE(H11,G11,F11,E11)</f>
        <v>5012.5</v>
      </c>
      <c r="U11" s="15">
        <f t="shared" si="0"/>
        <v>1298.6644521137871</v>
      </c>
      <c r="V11" s="15">
        <f t="shared" si="1"/>
        <v>25.908517747905979</v>
      </c>
      <c r="W11" s="38">
        <f t="shared" si="2"/>
        <v>6311.1644521137869</v>
      </c>
      <c r="X11" s="38">
        <f t="shared" si="3"/>
        <v>3713.8355478862131</v>
      </c>
      <c r="Y11" s="39">
        <f t="shared" si="4"/>
        <v>5200</v>
      </c>
      <c r="Z11" s="111">
        <f t="shared" si="5"/>
        <v>104000</v>
      </c>
      <c r="AB11" s="7">
        <f t="shared" si="6"/>
        <v>1040</v>
      </c>
    </row>
    <row r="12" spans="1:28" x14ac:dyDescent="0.2">
      <c r="A12" s="112">
        <v>5</v>
      </c>
      <c r="B12" s="42" t="s">
        <v>10</v>
      </c>
      <c r="C12" s="12" t="s">
        <v>3</v>
      </c>
      <c r="D12" s="16">
        <v>30</v>
      </c>
      <c r="E12" s="32">
        <v>2500</v>
      </c>
      <c r="F12" s="14" t="s">
        <v>13</v>
      </c>
      <c r="G12" s="32">
        <v>2250</v>
      </c>
      <c r="H12" s="31">
        <v>2500</v>
      </c>
      <c r="I12" s="14" t="s">
        <v>13</v>
      </c>
      <c r="J12" s="28">
        <v>951</v>
      </c>
      <c r="K12" s="14" t="s">
        <v>13</v>
      </c>
      <c r="L12" s="14" t="s">
        <v>13</v>
      </c>
      <c r="M12" s="14" t="s">
        <v>13</v>
      </c>
      <c r="N12" s="14"/>
      <c r="O12" s="14" t="s">
        <v>13</v>
      </c>
      <c r="P12" s="14" t="s">
        <v>13</v>
      </c>
      <c r="Q12" s="14" t="s">
        <v>13</v>
      </c>
      <c r="R12" s="14" t="s">
        <v>13</v>
      </c>
      <c r="S12" s="22">
        <f>MEDIAN(H12,G12,E12)</f>
        <v>2500</v>
      </c>
      <c r="T12" s="25">
        <f>AVERAGE(H12,G12,E12)</f>
        <v>2416.6666666666665</v>
      </c>
      <c r="U12" s="15">
        <f t="shared" si="0"/>
        <v>642.80649304436872</v>
      </c>
      <c r="V12" s="15">
        <f t="shared" si="1"/>
        <v>26.598889367353191</v>
      </c>
      <c r="W12" s="38">
        <f t="shared" si="2"/>
        <v>3059.4731597110354</v>
      </c>
      <c r="X12" s="38">
        <f t="shared" si="3"/>
        <v>1773.8601736222977</v>
      </c>
      <c r="Y12" s="39">
        <f t="shared" si="4"/>
        <v>2500</v>
      </c>
      <c r="Z12" s="111">
        <f t="shared" si="5"/>
        <v>75000</v>
      </c>
      <c r="AB12" s="7">
        <f t="shared" si="6"/>
        <v>750</v>
      </c>
    </row>
    <row r="13" spans="1:28" ht="22.5" x14ac:dyDescent="0.2">
      <c r="A13" s="113">
        <v>6</v>
      </c>
      <c r="B13" s="43" t="s">
        <v>11</v>
      </c>
      <c r="C13" s="17" t="s">
        <v>12</v>
      </c>
      <c r="D13" s="17">
        <v>441.2</v>
      </c>
      <c r="E13" s="33">
        <v>900</v>
      </c>
      <c r="F13" s="18" t="s">
        <v>13</v>
      </c>
      <c r="G13" s="34">
        <v>925.85500971709996</v>
      </c>
      <c r="H13" s="33">
        <v>650</v>
      </c>
      <c r="I13" s="18" t="s">
        <v>13</v>
      </c>
      <c r="J13" s="18" t="s">
        <v>13</v>
      </c>
      <c r="K13" s="29">
        <v>156.25</v>
      </c>
      <c r="L13" s="18" t="s">
        <v>13</v>
      </c>
      <c r="M13" s="30">
        <v>200</v>
      </c>
      <c r="N13" s="19"/>
      <c r="O13" s="19" t="s">
        <v>13</v>
      </c>
      <c r="P13" s="19" t="s">
        <v>13</v>
      </c>
      <c r="Q13" s="19" t="s">
        <v>13</v>
      </c>
      <c r="R13" s="19" t="s">
        <v>13</v>
      </c>
      <c r="S13" s="23">
        <f>MEDIAN(H13,G13,E13)</f>
        <v>900</v>
      </c>
      <c r="T13" s="26">
        <f>AVERAGE(H13,G13,E13)</f>
        <v>825.28500323903336</v>
      </c>
      <c r="U13" s="20">
        <f t="shared" si="0"/>
        <v>331.64975631087458</v>
      </c>
      <c r="V13" s="20">
        <f t="shared" si="1"/>
        <v>40.186087837442066</v>
      </c>
      <c r="W13" s="44">
        <f t="shared" si="2"/>
        <v>1156.934759549908</v>
      </c>
      <c r="X13" s="44">
        <f t="shared" si="3"/>
        <v>493.63524692815878</v>
      </c>
      <c r="Y13" s="39">
        <f t="shared" si="4"/>
        <v>900</v>
      </c>
      <c r="Z13" s="111">
        <f t="shared" si="5"/>
        <v>397080</v>
      </c>
      <c r="AB13" s="7">
        <f t="shared" si="6"/>
        <v>3970.8</v>
      </c>
    </row>
    <row r="14" spans="1:28" x14ac:dyDescent="0.2">
      <c r="A14" s="214"/>
      <c r="B14" s="215"/>
      <c r="C14" s="215"/>
      <c r="D14" s="215"/>
      <c r="E14" s="215"/>
      <c r="F14" s="215"/>
      <c r="G14" s="215"/>
      <c r="H14" s="215"/>
      <c r="I14" s="215"/>
      <c r="J14" s="215"/>
      <c r="K14" s="215"/>
      <c r="L14" s="215"/>
      <c r="M14" s="215"/>
      <c r="N14" s="215"/>
      <c r="O14" s="215"/>
      <c r="P14" s="215"/>
      <c r="Q14" s="215"/>
      <c r="R14" s="215"/>
      <c r="S14" s="215"/>
      <c r="T14" s="215"/>
      <c r="U14" s="215"/>
      <c r="V14" s="215"/>
      <c r="W14" s="215"/>
      <c r="X14" s="216"/>
      <c r="Y14" s="45" t="s">
        <v>63</v>
      </c>
      <c r="Z14" s="114">
        <f>SUM(Z8:Z13)</f>
        <v>1028156.7</v>
      </c>
    </row>
    <row r="15" spans="1:28" ht="12" thickBot="1" x14ac:dyDescent="0.25">
      <c r="A15" s="115"/>
      <c r="B15" s="116"/>
      <c r="C15" s="116"/>
      <c r="D15" s="116"/>
      <c r="E15" s="116"/>
      <c r="F15" s="116"/>
      <c r="G15" s="116"/>
      <c r="H15" s="116"/>
      <c r="I15" s="116"/>
      <c r="J15" s="116"/>
      <c r="K15" s="116"/>
      <c r="L15" s="116"/>
      <c r="M15" s="116"/>
      <c r="N15" s="116"/>
      <c r="O15" s="116"/>
      <c r="P15" s="116"/>
      <c r="Q15" s="116"/>
      <c r="R15" s="116"/>
      <c r="S15" s="116"/>
      <c r="T15" s="116"/>
      <c r="U15" s="116"/>
      <c r="V15" s="116"/>
      <c r="W15" s="116"/>
      <c r="X15" s="184" t="s">
        <v>91</v>
      </c>
      <c r="Y15" s="184"/>
      <c r="Z15" s="185"/>
      <c r="AB15" s="7">
        <f>Z14*4%</f>
        <v>41126.267999999996</v>
      </c>
    </row>
    <row r="16" spans="1:28" ht="91.15" customHeight="1" thickBo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61"/>
      <c r="Z16" s="62"/>
    </row>
    <row r="17" spans="1:21" x14ac:dyDescent="0.2">
      <c r="A17" s="198" t="s">
        <v>65</v>
      </c>
      <c r="B17" s="199"/>
      <c r="C17" s="199"/>
      <c r="D17" s="199"/>
      <c r="E17" s="199"/>
      <c r="F17" s="199"/>
      <c r="G17" s="199"/>
      <c r="H17" s="200"/>
      <c r="J17" s="63" t="s">
        <v>69</v>
      </c>
      <c r="K17" s="64"/>
      <c r="L17" s="65"/>
      <c r="M17" s="66"/>
      <c r="N17" s="67"/>
      <c r="O17" s="105"/>
      <c r="P17" s="106"/>
      <c r="T17" s="35"/>
      <c r="U17" s="35"/>
    </row>
    <row r="18" spans="1:21" ht="54.6" customHeight="1" thickBot="1" x14ac:dyDescent="0.25">
      <c r="A18" s="202" t="s">
        <v>92</v>
      </c>
      <c r="B18" s="203"/>
      <c r="C18" s="203"/>
      <c r="D18" s="203"/>
      <c r="E18" s="203"/>
      <c r="F18" s="203"/>
      <c r="G18" s="203"/>
      <c r="H18" s="204"/>
      <c r="J18" s="196"/>
      <c r="K18" s="195" t="s">
        <v>72</v>
      </c>
      <c r="L18" s="195" t="s">
        <v>70</v>
      </c>
      <c r="M18" s="195" t="s">
        <v>58</v>
      </c>
      <c r="N18" s="195" t="s">
        <v>73</v>
      </c>
      <c r="O18" s="186" t="s">
        <v>71</v>
      </c>
      <c r="P18" s="107"/>
      <c r="T18" s="35"/>
      <c r="U18" s="35"/>
    </row>
    <row r="19" spans="1:21" ht="64.900000000000006" customHeight="1" thickBot="1" x14ac:dyDescent="0.25">
      <c r="A19" s="202" t="s">
        <v>99</v>
      </c>
      <c r="B19" s="203"/>
      <c r="C19" s="203"/>
      <c r="D19" s="203"/>
      <c r="E19" s="203"/>
      <c r="F19" s="203"/>
      <c r="G19" s="203"/>
      <c r="H19" s="204"/>
      <c r="J19" s="197"/>
      <c r="K19" s="195"/>
      <c r="L19" s="195"/>
      <c r="M19" s="195"/>
      <c r="N19" s="195"/>
      <c r="O19" s="186"/>
      <c r="T19" s="35"/>
      <c r="U19" s="35"/>
    </row>
    <row r="20" spans="1:21" ht="85.9" customHeight="1" x14ac:dyDescent="0.2">
      <c r="A20" s="202" t="s">
        <v>68</v>
      </c>
      <c r="B20" s="203"/>
      <c r="C20" s="203"/>
      <c r="D20" s="203"/>
      <c r="E20" s="203"/>
      <c r="F20" s="203"/>
      <c r="G20" s="203"/>
      <c r="H20" s="204"/>
      <c r="T20" s="35"/>
      <c r="U20" s="35"/>
    </row>
    <row r="21" spans="1:21" ht="10.15" customHeight="1" x14ac:dyDescent="0.2">
      <c r="A21" s="202" t="s">
        <v>66</v>
      </c>
      <c r="B21" s="203"/>
      <c r="C21" s="203"/>
      <c r="D21" s="203"/>
      <c r="E21" s="203"/>
      <c r="F21" s="203"/>
      <c r="G21" s="203"/>
      <c r="H21" s="204"/>
      <c r="T21" s="35"/>
      <c r="U21" s="35"/>
    </row>
    <row r="22" spans="1:21" ht="38.450000000000003" customHeight="1" x14ac:dyDescent="0.2">
      <c r="A22" s="202" t="s">
        <v>67</v>
      </c>
      <c r="B22" s="203"/>
      <c r="C22" s="203"/>
      <c r="D22" s="203"/>
      <c r="E22" s="203"/>
      <c r="F22" s="203"/>
      <c r="G22" s="203"/>
      <c r="H22" s="204"/>
      <c r="T22" s="35"/>
      <c r="U22" s="35"/>
    </row>
    <row r="23" spans="1:21" ht="72.599999999999994" customHeight="1" thickBot="1" x14ac:dyDescent="0.25">
      <c r="A23" s="205" t="s">
        <v>100</v>
      </c>
      <c r="B23" s="206"/>
      <c r="C23" s="206"/>
      <c r="D23" s="206"/>
      <c r="E23" s="206"/>
      <c r="F23" s="206"/>
      <c r="G23" s="206"/>
      <c r="H23" s="207"/>
      <c r="T23" s="35"/>
      <c r="U23" s="35"/>
    </row>
    <row r="24" spans="1:21" ht="14.45" customHeight="1" x14ac:dyDescent="0.2">
      <c r="A24" s="211"/>
      <c r="B24" s="211"/>
      <c r="C24" s="211"/>
      <c r="D24" s="211"/>
      <c r="E24" s="211"/>
      <c r="F24" s="211"/>
      <c r="M24" s="63" t="s">
        <v>69</v>
      </c>
      <c r="N24" s="64"/>
      <c r="O24" s="65"/>
      <c r="P24" s="66"/>
      <c r="Q24" s="67"/>
      <c r="R24" s="105"/>
      <c r="T24" s="35"/>
      <c r="U24" s="35"/>
    </row>
    <row r="25" spans="1:21" ht="12" thickBot="1" x14ac:dyDescent="0.25">
      <c r="A25" s="201"/>
      <c r="B25" s="201"/>
      <c r="C25" s="201"/>
      <c r="D25" s="201"/>
      <c r="E25" s="201"/>
      <c r="F25" s="201"/>
      <c r="M25" s="196"/>
      <c r="N25" s="195" t="s">
        <v>72</v>
      </c>
      <c r="O25" s="195" t="s">
        <v>70</v>
      </c>
      <c r="P25" s="195" t="s">
        <v>58</v>
      </c>
      <c r="Q25" s="195" t="s">
        <v>73</v>
      </c>
      <c r="R25" s="186" t="s">
        <v>71</v>
      </c>
      <c r="T25" s="35"/>
      <c r="U25" s="35"/>
    </row>
    <row r="26" spans="1:21" ht="12" thickBot="1" x14ac:dyDescent="0.25">
      <c r="A26" s="201"/>
      <c r="B26" s="201"/>
      <c r="C26" s="201"/>
      <c r="D26" s="201"/>
      <c r="E26" s="201"/>
      <c r="F26" s="201"/>
      <c r="M26" s="197"/>
      <c r="N26" s="195"/>
      <c r="O26" s="195"/>
      <c r="P26" s="195"/>
      <c r="Q26" s="195"/>
      <c r="R26" s="186"/>
      <c r="T26" s="35"/>
      <c r="U26" s="35"/>
    </row>
  </sheetData>
  <mergeCells count="34">
    <mergeCell ref="R25:R26"/>
    <mergeCell ref="M25:M26"/>
    <mergeCell ref="N25:N26"/>
    <mergeCell ref="O25:O26"/>
    <mergeCell ref="P25:P26"/>
    <mergeCell ref="Q25:Q26"/>
    <mergeCell ref="A3:Z3"/>
    <mergeCell ref="A26:F26"/>
    <mergeCell ref="A18:H18"/>
    <mergeCell ref="A19:H19"/>
    <mergeCell ref="A20:H20"/>
    <mergeCell ref="A21:H21"/>
    <mergeCell ref="A22:H22"/>
    <mergeCell ref="A23:H23"/>
    <mergeCell ref="A17:H17"/>
    <mergeCell ref="A4:Z4"/>
    <mergeCell ref="A24:F24"/>
    <mergeCell ref="A25:F25"/>
    <mergeCell ref="Y6:Z6"/>
    <mergeCell ref="A14:X14"/>
    <mergeCell ref="A5:Z5"/>
    <mergeCell ref="U6:X6"/>
    <mergeCell ref="X15:Z15"/>
    <mergeCell ref="O18:O19"/>
    <mergeCell ref="A6:D6"/>
    <mergeCell ref="E6:H6"/>
    <mergeCell ref="I6:P6"/>
    <mergeCell ref="Q6:R6"/>
    <mergeCell ref="S6:T6"/>
    <mergeCell ref="N18:N19"/>
    <mergeCell ref="M18:M19"/>
    <mergeCell ref="L18:L19"/>
    <mergeCell ref="K18:K19"/>
    <mergeCell ref="J18:J19"/>
  </mergeCells>
  <hyperlinks>
    <hyperlink ref="A23:H23" r:id="rId1" display="6)  Os cálculos deste relatório foram elaborados com base nas metodologias descritas na 4ª edição do Manual de Orientação de Pesquisa de Preços do Superior Tribunal de Justiça (STJ). A utilização desse manual assegura a precisão e a confiabilidade dos cálculos apresentados, conforme os padrões estabelecidos pelo STJ. Para mais detalhes, " xr:uid="{00000000-0004-0000-0200-000000000000}"/>
  </hyperlinks>
  <pageMargins left="0" right="0" top="0.78740157480314965" bottom="0.98425196850393704" header="0.31496062992125984" footer="0.31496062992125984"/>
  <pageSetup paperSize="9" scale="48" orientation="landscape" horizontalDpi="360" verticalDpi="36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32"/>
  <sheetViews>
    <sheetView view="pageBreakPreview" topLeftCell="A17" zoomScale="86" zoomScaleNormal="89" zoomScaleSheetLayoutView="86" workbookViewId="0">
      <selection activeCell="C23" sqref="C23:X23"/>
    </sheetView>
  </sheetViews>
  <sheetFormatPr defaultRowHeight="15" x14ac:dyDescent="0.25"/>
  <cols>
    <col min="1" max="1" width="5.7109375" customWidth="1"/>
    <col min="2" max="2" width="23.140625" customWidth="1"/>
    <col min="3" max="3" width="7.7109375" bestFit="1" customWidth="1"/>
    <col min="4" max="4" width="7.85546875" customWidth="1"/>
    <col min="5" max="5" width="10.28515625" customWidth="1"/>
    <col min="6" max="6" width="10.85546875" customWidth="1"/>
    <col min="7" max="7" width="11.7109375" customWidth="1"/>
    <col min="8" max="8" width="11.42578125" customWidth="1"/>
    <col min="9" max="9" width="10" bestFit="1" customWidth="1"/>
    <col min="10" max="10" width="11" customWidth="1"/>
    <col min="11" max="11" width="11.28515625" customWidth="1"/>
    <col min="12" max="12" width="10.85546875" customWidth="1"/>
    <col min="13" max="13" width="11.85546875" customWidth="1"/>
    <col min="14" max="14" width="10.85546875" customWidth="1"/>
    <col min="15" max="15" width="11.5703125" customWidth="1"/>
    <col min="16" max="16" width="11.140625" customWidth="1"/>
    <col min="17" max="17" width="13" customWidth="1"/>
    <col min="18" max="19" width="12.42578125" customWidth="1"/>
    <col min="20" max="21" width="10.5703125" style="2" customWidth="1"/>
    <col min="22" max="22" width="6.28515625" style="1" customWidth="1"/>
    <col min="23" max="24" width="11.7109375" bestFit="1" customWidth="1"/>
  </cols>
  <sheetData>
    <row r="1" spans="1:24" ht="79.150000000000006" customHeight="1" x14ac:dyDescent="0.25"/>
    <row r="2" spans="1:24" ht="33" customHeight="1" x14ac:dyDescent="0.25">
      <c r="A2" s="228" t="s">
        <v>59</v>
      </c>
      <c r="B2" s="228"/>
      <c r="C2" s="228"/>
      <c r="D2" s="228"/>
      <c r="E2" s="228"/>
      <c r="F2" s="228"/>
      <c r="G2" s="228"/>
      <c r="H2" s="228"/>
      <c r="I2" s="228"/>
      <c r="J2" s="228"/>
      <c r="K2" s="228"/>
      <c r="L2" s="228"/>
      <c r="M2" s="228"/>
      <c r="N2" s="228"/>
      <c r="O2" s="228"/>
      <c r="P2" s="228"/>
      <c r="Q2" s="228"/>
      <c r="R2" s="228"/>
      <c r="S2" s="228"/>
      <c r="T2" s="228"/>
      <c r="U2" s="228"/>
      <c r="V2" s="228"/>
      <c r="W2" s="228"/>
      <c r="X2" s="228"/>
    </row>
    <row r="3" spans="1:24" x14ac:dyDescent="0.25">
      <c r="A3" s="237" t="s">
        <v>64</v>
      </c>
      <c r="B3" s="238"/>
      <c r="C3" s="238"/>
      <c r="D3" s="238"/>
      <c r="E3" s="238"/>
      <c r="F3" s="238"/>
      <c r="G3" s="238"/>
      <c r="H3" s="238"/>
      <c r="I3" s="238"/>
      <c r="J3" s="238"/>
      <c r="K3" s="238"/>
      <c r="L3" s="238"/>
      <c r="M3" s="238"/>
      <c r="N3" s="238"/>
      <c r="O3" s="238"/>
      <c r="P3" s="238"/>
      <c r="Q3" s="238"/>
      <c r="R3" s="238"/>
      <c r="S3" s="238"/>
      <c r="T3" s="238"/>
      <c r="U3" s="238"/>
      <c r="V3" s="238"/>
      <c r="W3" s="238"/>
      <c r="X3" s="238"/>
    </row>
    <row r="4" spans="1:24" x14ac:dyDescent="0.25">
      <c r="A4" s="229"/>
      <c r="B4" s="230"/>
      <c r="C4" s="230"/>
      <c r="D4" s="231"/>
      <c r="E4" s="229" t="s">
        <v>50</v>
      </c>
      <c r="F4" s="230"/>
      <c r="G4" s="230"/>
      <c r="H4" s="231"/>
      <c r="I4" s="229" t="s">
        <v>46</v>
      </c>
      <c r="J4" s="230"/>
      <c r="K4" s="230"/>
      <c r="L4" s="230"/>
      <c r="M4" s="230"/>
      <c r="N4" s="230"/>
      <c r="O4" s="230"/>
      <c r="P4" s="231"/>
      <c r="Q4" s="232" t="s">
        <v>49</v>
      </c>
      <c r="R4" s="233"/>
      <c r="S4" s="234" t="s">
        <v>57</v>
      </c>
      <c r="T4" s="235"/>
      <c r="U4" s="234" t="s">
        <v>58</v>
      </c>
      <c r="V4" s="236"/>
      <c r="W4" s="236"/>
      <c r="X4" s="235"/>
    </row>
    <row r="5" spans="1:24" ht="101.25" x14ac:dyDescent="0.25">
      <c r="A5" s="36" t="s">
        <v>0</v>
      </c>
      <c r="B5" s="8" t="s">
        <v>1</v>
      </c>
      <c r="C5" s="8" t="s">
        <v>2</v>
      </c>
      <c r="D5" s="8" t="s">
        <v>4</v>
      </c>
      <c r="E5" s="9" t="s">
        <v>36</v>
      </c>
      <c r="F5" s="9" t="s">
        <v>37</v>
      </c>
      <c r="G5" s="9" t="s">
        <v>25</v>
      </c>
      <c r="H5" s="9" t="s">
        <v>29</v>
      </c>
      <c r="I5" s="9" t="s">
        <v>38</v>
      </c>
      <c r="J5" s="9" t="s">
        <v>39</v>
      </c>
      <c r="K5" s="9" t="s">
        <v>40</v>
      </c>
      <c r="L5" s="9" t="s">
        <v>41</v>
      </c>
      <c r="M5" s="9" t="s">
        <v>42</v>
      </c>
      <c r="N5" s="9" t="s">
        <v>43</v>
      </c>
      <c r="O5" s="9" t="s">
        <v>44</v>
      </c>
      <c r="P5" s="9" t="s">
        <v>45</v>
      </c>
      <c r="Q5" s="9" t="s">
        <v>48</v>
      </c>
      <c r="R5" s="9" t="s">
        <v>47</v>
      </c>
      <c r="S5" s="68" t="s">
        <v>56</v>
      </c>
      <c r="T5" s="69" t="s">
        <v>52</v>
      </c>
      <c r="U5" s="10" t="s">
        <v>51</v>
      </c>
      <c r="V5" s="10" t="s">
        <v>53</v>
      </c>
      <c r="W5" s="70" t="s">
        <v>54</v>
      </c>
      <c r="X5" s="70" t="s">
        <v>55</v>
      </c>
    </row>
    <row r="6" spans="1:24" x14ac:dyDescent="0.25">
      <c r="A6" s="37">
        <v>1</v>
      </c>
      <c r="B6" s="86" t="s">
        <v>6</v>
      </c>
      <c r="C6" s="71" t="s">
        <v>3</v>
      </c>
      <c r="D6" s="12">
        <v>13</v>
      </c>
      <c r="E6" s="13">
        <v>27159</v>
      </c>
      <c r="F6" s="13">
        <v>24500</v>
      </c>
      <c r="G6" s="14">
        <v>33900</v>
      </c>
      <c r="H6" s="13">
        <v>20000</v>
      </c>
      <c r="I6" s="13">
        <v>28680</v>
      </c>
      <c r="J6" s="13" t="s">
        <v>13</v>
      </c>
      <c r="K6" s="13" t="s">
        <v>13</v>
      </c>
      <c r="L6" s="13" t="s">
        <v>13</v>
      </c>
      <c r="M6" s="14" t="s">
        <v>13</v>
      </c>
      <c r="N6" s="14" t="s">
        <v>13</v>
      </c>
      <c r="O6" s="14">
        <v>29130</v>
      </c>
      <c r="P6" s="14">
        <v>20595.349999999999</v>
      </c>
      <c r="Q6" s="14">
        <v>25085.279999999999</v>
      </c>
      <c r="R6" s="14">
        <v>17647.79</v>
      </c>
      <c r="S6" s="72">
        <f>MEDIAN(E6,F6,G6,H6,I6,O6,P6,Q6,R6,)</f>
        <v>24792.639999999999</v>
      </c>
      <c r="T6" s="72">
        <f>AVERAGE(E6,F6,G6,H6,I6,O6,P6,Q6,R6,)</f>
        <v>22669.742000000002</v>
      </c>
      <c r="U6" s="73">
        <f>_xlfn.STDEV.P(E6:R6)</f>
        <v>4863.2824991740636</v>
      </c>
      <c r="V6" s="73">
        <f>U6/T6*100</f>
        <v>21.452747451532812</v>
      </c>
      <c r="W6" s="87">
        <f>T6+U6</f>
        <v>27533.024499174066</v>
      </c>
      <c r="X6" s="87">
        <f>T6-U6</f>
        <v>17806.459500825938</v>
      </c>
    </row>
    <row r="7" spans="1:24" x14ac:dyDescent="0.25">
      <c r="A7" s="37">
        <v>2</v>
      </c>
      <c r="B7" s="86" t="s">
        <v>7</v>
      </c>
      <c r="C7" s="71" t="s">
        <v>3</v>
      </c>
      <c r="D7" s="12">
        <v>23</v>
      </c>
      <c r="E7" s="13">
        <v>3240</v>
      </c>
      <c r="F7" s="13">
        <v>1600</v>
      </c>
      <c r="G7" s="14" t="s">
        <v>13</v>
      </c>
      <c r="H7" s="13">
        <v>2300</v>
      </c>
      <c r="I7" s="13" t="s">
        <v>13</v>
      </c>
      <c r="J7" s="13" t="s">
        <v>13</v>
      </c>
      <c r="K7" s="13" t="s">
        <v>13</v>
      </c>
      <c r="L7" s="13">
        <v>3150</v>
      </c>
      <c r="M7" s="14" t="s">
        <v>13</v>
      </c>
      <c r="N7" s="14">
        <v>2724.8539999999998</v>
      </c>
      <c r="O7" s="14">
        <v>2240.3000000000002</v>
      </c>
      <c r="P7" s="14">
        <v>3956.28</v>
      </c>
      <c r="Q7" s="14">
        <v>2494.9</v>
      </c>
      <c r="R7" s="14">
        <v>2390.64</v>
      </c>
      <c r="S7" s="72">
        <f>MEDIAN(E7,F7,H7,L7,N7,O7,P7,Q7,R7)</f>
        <v>2494.9</v>
      </c>
      <c r="T7" s="72">
        <f>AVERAGE(E7,F7,H7,L7,N7,O7,P7,Q7,R7)</f>
        <v>2677.4415555555552</v>
      </c>
      <c r="U7" s="73">
        <f t="shared" ref="U7:U11" si="0">_xlfn.STDEV.P(E7:R7)</f>
        <v>648.71419135379108</v>
      </c>
      <c r="V7" s="73">
        <f t="shared" ref="V7:V11" si="1">U7/T7*100</f>
        <v>24.228883353503726</v>
      </c>
      <c r="W7" s="87">
        <f t="shared" ref="W7:W11" si="2">T7+U7</f>
        <v>3326.1557469093464</v>
      </c>
      <c r="X7" s="87">
        <f t="shared" ref="X7:X11" si="3">T7-U7</f>
        <v>2028.727364201764</v>
      </c>
    </row>
    <row r="8" spans="1:24" x14ac:dyDescent="0.25">
      <c r="A8" s="37">
        <v>3</v>
      </c>
      <c r="B8" s="86" t="s">
        <v>8</v>
      </c>
      <c r="C8" s="71" t="s">
        <v>3</v>
      </c>
      <c r="D8" s="12">
        <v>27</v>
      </c>
      <c r="E8" s="13">
        <v>4142</v>
      </c>
      <c r="F8" s="13">
        <v>2800</v>
      </c>
      <c r="G8" s="14">
        <v>2844</v>
      </c>
      <c r="H8" s="13">
        <v>4100</v>
      </c>
      <c r="I8" s="13" t="s">
        <v>13</v>
      </c>
      <c r="J8" s="13" t="s">
        <v>13</v>
      </c>
      <c r="K8" s="13" t="s">
        <v>13</v>
      </c>
      <c r="L8" s="13" t="s">
        <v>13</v>
      </c>
      <c r="M8" s="14" t="s">
        <v>13</v>
      </c>
      <c r="N8" s="14"/>
      <c r="O8" s="14">
        <v>4470.25</v>
      </c>
      <c r="P8" s="14" t="s">
        <v>13</v>
      </c>
      <c r="Q8" s="14">
        <v>2675.5</v>
      </c>
      <c r="R8" s="14">
        <v>2636.57</v>
      </c>
      <c r="S8" s="72">
        <f>MEDIAN(E8,F8,G8,H8,O8,Q8,R8)</f>
        <v>2844</v>
      </c>
      <c r="T8" s="72">
        <f>AVERAGE(E8,F8,G8,H8,O8,Q8,R8)</f>
        <v>3381.1885714285713</v>
      </c>
      <c r="U8" s="73">
        <f t="shared" si="0"/>
        <v>752.17623205561893</v>
      </c>
      <c r="V8" s="73">
        <f t="shared" si="1"/>
        <v>22.245911937937855</v>
      </c>
      <c r="W8" s="87">
        <f t="shared" si="2"/>
        <v>4133.3648034841899</v>
      </c>
      <c r="X8" s="87">
        <f t="shared" si="3"/>
        <v>2629.0123393729523</v>
      </c>
    </row>
    <row r="9" spans="1:24" x14ac:dyDescent="0.25">
      <c r="A9" s="37">
        <v>4</v>
      </c>
      <c r="B9" s="88" t="s">
        <v>9</v>
      </c>
      <c r="C9" s="71" t="s">
        <v>3</v>
      </c>
      <c r="D9" s="12">
        <v>20</v>
      </c>
      <c r="E9" s="13">
        <v>4900</v>
      </c>
      <c r="F9" s="13">
        <v>3800</v>
      </c>
      <c r="G9" s="14">
        <v>5850</v>
      </c>
      <c r="H9" s="13">
        <v>5500</v>
      </c>
      <c r="I9" s="13" t="s">
        <v>13</v>
      </c>
      <c r="J9" s="13" t="s">
        <v>13</v>
      </c>
      <c r="K9" s="13" t="s">
        <v>13</v>
      </c>
      <c r="L9" s="13" t="s">
        <v>13</v>
      </c>
      <c r="M9" s="14" t="s">
        <v>13</v>
      </c>
      <c r="N9" s="14"/>
      <c r="O9" s="14" t="s">
        <v>13</v>
      </c>
      <c r="P9" s="14" t="s">
        <v>13</v>
      </c>
      <c r="Q9" s="14" t="s">
        <v>13</v>
      </c>
      <c r="R9" s="14">
        <v>2271.4299999999998</v>
      </c>
      <c r="S9" s="72">
        <f>MEDIAN(R9,H9,G9,F9,E9)</f>
        <v>4900</v>
      </c>
      <c r="T9" s="72">
        <f>AVERAGE(R9,H9,G9,F9,E9)</f>
        <v>4464.2860000000001</v>
      </c>
      <c r="U9" s="73">
        <f t="shared" si="0"/>
        <v>1298.6644521137871</v>
      </c>
      <c r="V9" s="73">
        <f t="shared" si="1"/>
        <v>29.090081865583588</v>
      </c>
      <c r="W9" s="87">
        <f t="shared" si="2"/>
        <v>5762.9504521137869</v>
      </c>
      <c r="X9" s="87">
        <f t="shared" si="3"/>
        <v>3165.6215478862132</v>
      </c>
    </row>
    <row r="10" spans="1:24" x14ac:dyDescent="0.25">
      <c r="A10" s="41">
        <v>5</v>
      </c>
      <c r="B10" s="89" t="s">
        <v>10</v>
      </c>
      <c r="C10" s="71" t="s">
        <v>3</v>
      </c>
      <c r="D10" s="16">
        <v>30</v>
      </c>
      <c r="E10" s="14">
        <v>2500</v>
      </c>
      <c r="F10" s="14" t="s">
        <v>13</v>
      </c>
      <c r="G10" s="14">
        <v>2250</v>
      </c>
      <c r="H10" s="13">
        <v>2500</v>
      </c>
      <c r="I10" s="14" t="s">
        <v>13</v>
      </c>
      <c r="J10" s="14">
        <v>951</v>
      </c>
      <c r="K10" s="14" t="s">
        <v>13</v>
      </c>
      <c r="L10" s="14" t="s">
        <v>13</v>
      </c>
      <c r="M10" s="14" t="s">
        <v>13</v>
      </c>
      <c r="N10" s="14"/>
      <c r="O10" s="14" t="s">
        <v>13</v>
      </c>
      <c r="P10" s="14" t="s">
        <v>13</v>
      </c>
      <c r="Q10" s="14" t="s">
        <v>13</v>
      </c>
      <c r="R10" s="14" t="s">
        <v>13</v>
      </c>
      <c r="S10" s="72">
        <f>MEDIAN(J10,H10,G10,E10)</f>
        <v>2375</v>
      </c>
      <c r="T10" s="72">
        <f>AVERAGE(J10,H10,G10,E10)</f>
        <v>2050.25</v>
      </c>
      <c r="U10" s="73">
        <f t="shared" si="0"/>
        <v>642.80649304436872</v>
      </c>
      <c r="V10" s="73">
        <f t="shared" si="1"/>
        <v>31.352590808163335</v>
      </c>
      <c r="W10" s="87">
        <f t="shared" si="2"/>
        <v>2693.0564930443688</v>
      </c>
      <c r="X10" s="87">
        <f t="shared" si="3"/>
        <v>1407.4435069556312</v>
      </c>
    </row>
    <row r="11" spans="1:24" ht="22.5" x14ac:dyDescent="0.25">
      <c r="A11" s="37">
        <v>6</v>
      </c>
      <c r="B11" s="90" t="s">
        <v>11</v>
      </c>
      <c r="C11" s="74" t="s">
        <v>12</v>
      </c>
      <c r="D11" s="17">
        <v>441.2</v>
      </c>
      <c r="E11" s="18">
        <v>900</v>
      </c>
      <c r="F11" s="18" t="s">
        <v>13</v>
      </c>
      <c r="G11" s="19">
        <v>925.85500971709996</v>
      </c>
      <c r="H11" s="18">
        <v>650</v>
      </c>
      <c r="I11" s="18" t="s">
        <v>13</v>
      </c>
      <c r="J11" s="18" t="s">
        <v>13</v>
      </c>
      <c r="K11" s="18">
        <v>156.25</v>
      </c>
      <c r="L11" s="18" t="s">
        <v>13</v>
      </c>
      <c r="M11" s="19">
        <v>200</v>
      </c>
      <c r="N11" s="19"/>
      <c r="O11" s="19" t="s">
        <v>13</v>
      </c>
      <c r="P11" s="19" t="s">
        <v>13</v>
      </c>
      <c r="Q11" s="19" t="s">
        <v>13</v>
      </c>
      <c r="R11" s="19" t="s">
        <v>13</v>
      </c>
      <c r="S11" s="72">
        <f>MEDIAN(M11,K11,H11,G11,E11)</f>
        <v>650</v>
      </c>
      <c r="T11" s="72">
        <f>AVERAGE(M11,K11,H11,G11,E11)</f>
        <v>566.42100194342004</v>
      </c>
      <c r="U11" s="75">
        <f t="shared" si="0"/>
        <v>331.64975631087458</v>
      </c>
      <c r="V11" s="75">
        <f t="shared" si="1"/>
        <v>58.551811315782246</v>
      </c>
      <c r="W11" s="87">
        <f t="shared" si="2"/>
        <v>898.07075825429456</v>
      </c>
      <c r="X11" s="87">
        <f t="shared" si="3"/>
        <v>234.77124563254546</v>
      </c>
    </row>
    <row r="12" spans="1:24" x14ac:dyDescent="0.25">
      <c r="A12" s="3"/>
      <c r="B12" s="4"/>
      <c r="C12" s="227"/>
      <c r="D12" s="227"/>
      <c r="E12" s="227"/>
      <c r="F12" s="227"/>
      <c r="G12" s="227"/>
      <c r="H12" s="227"/>
      <c r="I12" s="227"/>
      <c r="J12" s="227"/>
      <c r="K12" s="227"/>
      <c r="L12" s="227"/>
      <c r="M12" s="227"/>
      <c r="N12" s="227"/>
      <c r="O12" s="227"/>
      <c r="P12" s="227"/>
      <c r="Q12" s="227"/>
      <c r="R12" s="227"/>
      <c r="S12" s="227"/>
      <c r="T12" s="227"/>
      <c r="U12" s="227"/>
      <c r="V12" s="227"/>
      <c r="W12" s="227"/>
      <c r="X12" s="227"/>
    </row>
    <row r="13" spans="1:24" x14ac:dyDescent="0.25">
      <c r="A13" s="81"/>
      <c r="B13" s="81"/>
      <c r="C13" s="81"/>
      <c r="D13" s="81"/>
      <c r="E13" s="81"/>
      <c r="F13" s="81"/>
      <c r="G13" s="81"/>
      <c r="H13" s="81"/>
      <c r="I13" s="81"/>
      <c r="J13" s="81"/>
      <c r="K13" s="81"/>
      <c r="L13" s="81"/>
      <c r="M13" s="81"/>
      <c r="N13" s="81"/>
      <c r="O13" s="81"/>
      <c r="P13" s="81"/>
      <c r="Q13" s="81"/>
      <c r="R13" s="81"/>
      <c r="S13" s="81"/>
      <c r="T13" s="82"/>
      <c r="U13" s="82"/>
      <c r="V13" s="83"/>
      <c r="W13" s="81"/>
      <c r="X13" s="81"/>
    </row>
    <row r="14" spans="1:24" x14ac:dyDescent="0.25">
      <c r="A14" s="237" t="s">
        <v>58</v>
      </c>
      <c r="B14" s="238"/>
      <c r="C14" s="238"/>
      <c r="D14" s="238"/>
      <c r="E14" s="238"/>
      <c r="F14" s="238"/>
      <c r="G14" s="238"/>
      <c r="H14" s="238"/>
      <c r="I14" s="238"/>
      <c r="J14" s="238"/>
      <c r="K14" s="238"/>
      <c r="L14" s="238"/>
      <c r="M14" s="238"/>
      <c r="N14" s="238"/>
      <c r="O14" s="238"/>
      <c r="P14" s="238"/>
      <c r="Q14" s="238"/>
      <c r="R14" s="238"/>
      <c r="S14" s="238"/>
      <c r="T14" s="238"/>
      <c r="U14" s="238"/>
      <c r="V14" s="238"/>
      <c r="W14" s="238"/>
      <c r="X14" s="238"/>
    </row>
    <row r="15" spans="1:24" x14ac:dyDescent="0.25">
      <c r="A15" s="229"/>
      <c r="B15" s="230"/>
      <c r="C15" s="230"/>
      <c r="D15" s="231"/>
      <c r="E15" s="229" t="s">
        <v>50</v>
      </c>
      <c r="F15" s="230"/>
      <c r="G15" s="230"/>
      <c r="H15" s="231"/>
      <c r="I15" s="229" t="s">
        <v>46</v>
      </c>
      <c r="J15" s="230"/>
      <c r="K15" s="230"/>
      <c r="L15" s="230"/>
      <c r="M15" s="230"/>
      <c r="N15" s="230"/>
      <c r="O15" s="230"/>
      <c r="P15" s="231"/>
      <c r="Q15" s="232" t="s">
        <v>49</v>
      </c>
      <c r="R15" s="233"/>
      <c r="S15" s="224" t="s">
        <v>57</v>
      </c>
      <c r="T15" s="226"/>
      <c r="U15" s="224" t="s">
        <v>58</v>
      </c>
      <c r="V15" s="225"/>
      <c r="W15" s="225"/>
      <c r="X15" s="226"/>
    </row>
    <row r="16" spans="1:24" ht="101.25" x14ac:dyDescent="0.25">
      <c r="A16" s="36" t="s">
        <v>0</v>
      </c>
      <c r="B16" s="8" t="s">
        <v>1</v>
      </c>
      <c r="C16" s="8" t="s">
        <v>2</v>
      </c>
      <c r="D16" s="8" t="s">
        <v>4</v>
      </c>
      <c r="E16" s="9" t="s">
        <v>36</v>
      </c>
      <c r="F16" s="9" t="s">
        <v>37</v>
      </c>
      <c r="G16" s="9" t="s">
        <v>25</v>
      </c>
      <c r="H16" s="9" t="s">
        <v>29</v>
      </c>
      <c r="I16" s="9" t="s">
        <v>38</v>
      </c>
      <c r="J16" s="9" t="s">
        <v>39</v>
      </c>
      <c r="K16" s="9" t="s">
        <v>40</v>
      </c>
      <c r="L16" s="9" t="s">
        <v>41</v>
      </c>
      <c r="M16" s="9" t="s">
        <v>42</v>
      </c>
      <c r="N16" s="9" t="s">
        <v>43</v>
      </c>
      <c r="O16" s="9" t="s">
        <v>44</v>
      </c>
      <c r="P16" s="9" t="s">
        <v>45</v>
      </c>
      <c r="Q16" s="9" t="s">
        <v>48</v>
      </c>
      <c r="R16" s="9" t="s">
        <v>47</v>
      </c>
      <c r="S16" s="68" t="s">
        <v>56</v>
      </c>
      <c r="T16" s="69" t="s">
        <v>52</v>
      </c>
      <c r="U16" s="10" t="s">
        <v>51</v>
      </c>
      <c r="V16" s="10" t="s">
        <v>53</v>
      </c>
      <c r="W16" s="70" t="s">
        <v>54</v>
      </c>
      <c r="X16" s="70" t="s">
        <v>55</v>
      </c>
    </row>
    <row r="17" spans="1:24" x14ac:dyDescent="0.25">
      <c r="A17" s="37">
        <v>1</v>
      </c>
      <c r="B17" s="37" t="s">
        <v>6</v>
      </c>
      <c r="C17" s="12" t="s">
        <v>3</v>
      </c>
      <c r="D17" s="12">
        <v>13</v>
      </c>
      <c r="E17" s="13">
        <v>27159</v>
      </c>
      <c r="F17" s="13">
        <v>24500</v>
      </c>
      <c r="G17" s="76">
        <v>33900</v>
      </c>
      <c r="H17" s="13">
        <v>20000</v>
      </c>
      <c r="I17" s="77">
        <v>28680</v>
      </c>
      <c r="J17" s="13" t="s">
        <v>13</v>
      </c>
      <c r="K17" s="13" t="s">
        <v>13</v>
      </c>
      <c r="L17" s="13" t="s">
        <v>13</v>
      </c>
      <c r="M17" s="14" t="s">
        <v>13</v>
      </c>
      <c r="N17" s="14" t="s">
        <v>13</v>
      </c>
      <c r="O17" s="76">
        <v>29130</v>
      </c>
      <c r="P17" s="14">
        <v>20595.349999999999</v>
      </c>
      <c r="Q17" s="14">
        <v>25085.279999999999</v>
      </c>
      <c r="R17" s="76">
        <v>17647.79</v>
      </c>
      <c r="S17" s="78">
        <f>MEDIAN(E17,F17,H17,P17,Q17)</f>
        <v>24500</v>
      </c>
      <c r="T17" s="78">
        <f>AVERAGE(E17,F17,H17,P17,Q17)</f>
        <v>23467.925999999999</v>
      </c>
      <c r="U17" s="15">
        <f>_xlfn.STDEV.P(E17:R17)</f>
        <v>4863.2824991740636</v>
      </c>
      <c r="V17" s="15">
        <f>U17/T17*100</f>
        <v>20.723103094726238</v>
      </c>
      <c r="W17" s="84">
        <f>T17+U17</f>
        <v>28331.208499174063</v>
      </c>
      <c r="X17" s="84">
        <f>T17-U17</f>
        <v>18604.643500825936</v>
      </c>
    </row>
    <row r="18" spans="1:24" x14ac:dyDescent="0.25">
      <c r="A18" s="37">
        <v>2</v>
      </c>
      <c r="B18" s="37" t="s">
        <v>7</v>
      </c>
      <c r="C18" s="12" t="s">
        <v>3</v>
      </c>
      <c r="D18" s="12">
        <v>23</v>
      </c>
      <c r="E18" s="13">
        <v>3240</v>
      </c>
      <c r="F18" s="77">
        <v>1600</v>
      </c>
      <c r="G18" s="14" t="s">
        <v>13</v>
      </c>
      <c r="H18" s="13">
        <v>2300</v>
      </c>
      <c r="I18" s="13" t="s">
        <v>13</v>
      </c>
      <c r="J18" s="13" t="s">
        <v>13</v>
      </c>
      <c r="K18" s="13" t="s">
        <v>13</v>
      </c>
      <c r="L18" s="13">
        <v>3150</v>
      </c>
      <c r="M18" s="14" t="s">
        <v>13</v>
      </c>
      <c r="N18" s="14">
        <v>2724.8539999999998</v>
      </c>
      <c r="O18" s="14">
        <v>2240.3000000000002</v>
      </c>
      <c r="P18" s="76">
        <v>3956.28</v>
      </c>
      <c r="Q18" s="14">
        <v>2494.9</v>
      </c>
      <c r="R18" s="14">
        <v>2390.64</v>
      </c>
      <c r="S18" s="78">
        <f>MEDIAN(E18,H18,L18,N18,O18,Q18,R18)</f>
        <v>2494.9</v>
      </c>
      <c r="T18" s="78">
        <f>AVERAGE(E18,H18,L18,N18,O18,Q18,R18)</f>
        <v>2648.6705714285713</v>
      </c>
      <c r="U18" s="15">
        <f t="shared" ref="U18:U22" si="4">_xlfn.STDEV.P(E18:R18)</f>
        <v>648.71419135379108</v>
      </c>
      <c r="V18" s="15">
        <f t="shared" ref="V18:V22" si="5">U18/T18*100</f>
        <v>24.492067769828559</v>
      </c>
      <c r="W18" s="84">
        <f t="shared" ref="W18:W22" si="6">T18+U18</f>
        <v>3297.3847627823625</v>
      </c>
      <c r="X18" s="84">
        <f t="shared" ref="X18:X22" si="7">T18-U18</f>
        <v>1999.9563800747801</v>
      </c>
    </row>
    <row r="19" spans="1:24" x14ac:dyDescent="0.25">
      <c r="A19" s="37">
        <v>3</v>
      </c>
      <c r="B19" s="37" t="s">
        <v>8</v>
      </c>
      <c r="C19" s="12" t="s">
        <v>3</v>
      </c>
      <c r="D19" s="12">
        <v>27</v>
      </c>
      <c r="E19" s="77">
        <v>4142</v>
      </c>
      <c r="F19" s="13">
        <v>2800</v>
      </c>
      <c r="G19" s="14">
        <v>2844</v>
      </c>
      <c r="H19" s="13">
        <v>4100</v>
      </c>
      <c r="I19" s="13" t="s">
        <v>13</v>
      </c>
      <c r="J19" s="13" t="s">
        <v>13</v>
      </c>
      <c r="K19" s="13" t="s">
        <v>13</v>
      </c>
      <c r="L19" s="13" t="s">
        <v>13</v>
      </c>
      <c r="M19" s="14" t="s">
        <v>13</v>
      </c>
      <c r="N19" s="14"/>
      <c r="O19" s="76">
        <v>4470.25</v>
      </c>
      <c r="P19" s="14" t="s">
        <v>13</v>
      </c>
      <c r="Q19" s="76">
        <v>2675.5</v>
      </c>
      <c r="R19" s="14">
        <v>2636.57</v>
      </c>
      <c r="S19" s="78">
        <f>MEDIAN(F19,G19,H19,R19)</f>
        <v>2822</v>
      </c>
      <c r="T19" s="78">
        <f>AVERAGE(R19,H19,G19,F19)</f>
        <v>3095.1424999999999</v>
      </c>
      <c r="U19" s="15">
        <f t="shared" si="4"/>
        <v>752.17623205561893</v>
      </c>
      <c r="V19" s="15">
        <f t="shared" si="5"/>
        <v>24.301828819048524</v>
      </c>
      <c r="W19" s="84">
        <f t="shared" si="6"/>
        <v>3847.318732055619</v>
      </c>
      <c r="X19" s="84">
        <f t="shared" si="7"/>
        <v>2342.9662679443809</v>
      </c>
    </row>
    <row r="20" spans="1:24" x14ac:dyDescent="0.25">
      <c r="A20" s="37">
        <v>4</v>
      </c>
      <c r="B20" s="40" t="s">
        <v>9</v>
      </c>
      <c r="C20" s="12" t="s">
        <v>3</v>
      </c>
      <c r="D20" s="12">
        <v>20</v>
      </c>
      <c r="E20" s="13">
        <v>4900</v>
      </c>
      <c r="F20" s="13">
        <v>3800</v>
      </c>
      <c r="G20" s="14">
        <v>5850</v>
      </c>
      <c r="H20" s="13">
        <v>5500</v>
      </c>
      <c r="I20" s="13" t="s">
        <v>13</v>
      </c>
      <c r="J20" s="13" t="s">
        <v>13</v>
      </c>
      <c r="K20" s="13" t="s">
        <v>13</v>
      </c>
      <c r="L20" s="13" t="s">
        <v>13</v>
      </c>
      <c r="M20" s="14" t="s">
        <v>13</v>
      </c>
      <c r="N20" s="14"/>
      <c r="O20" s="14" t="s">
        <v>13</v>
      </c>
      <c r="P20" s="14" t="s">
        <v>13</v>
      </c>
      <c r="Q20" s="14" t="s">
        <v>13</v>
      </c>
      <c r="R20" s="76">
        <v>2271.4299999999998</v>
      </c>
      <c r="S20" s="78">
        <f>MEDIAN(H20,G20,F20,E20)</f>
        <v>5200</v>
      </c>
      <c r="T20" s="78">
        <f>AVERAGE(H20,G20,F20,E20)</f>
        <v>5012.5</v>
      </c>
      <c r="U20" s="15">
        <f t="shared" si="4"/>
        <v>1298.6644521137871</v>
      </c>
      <c r="V20" s="15">
        <f t="shared" si="5"/>
        <v>25.908517747905979</v>
      </c>
      <c r="W20" s="84">
        <f t="shared" si="6"/>
        <v>6311.1644521137869</v>
      </c>
      <c r="X20" s="84">
        <f t="shared" si="7"/>
        <v>3713.8355478862131</v>
      </c>
    </row>
    <row r="21" spans="1:24" x14ac:dyDescent="0.25">
      <c r="A21" s="41">
        <v>5</v>
      </c>
      <c r="B21" s="42" t="s">
        <v>10</v>
      </c>
      <c r="C21" s="12" t="s">
        <v>3</v>
      </c>
      <c r="D21" s="16">
        <v>30</v>
      </c>
      <c r="E21" s="14">
        <v>2500</v>
      </c>
      <c r="F21" s="14" t="s">
        <v>13</v>
      </c>
      <c r="G21" s="14">
        <v>2250</v>
      </c>
      <c r="H21" s="13">
        <v>2500</v>
      </c>
      <c r="I21" s="14" t="s">
        <v>13</v>
      </c>
      <c r="J21" s="76">
        <v>951</v>
      </c>
      <c r="K21" s="14" t="s">
        <v>13</v>
      </c>
      <c r="L21" s="14" t="s">
        <v>13</v>
      </c>
      <c r="M21" s="14" t="s">
        <v>13</v>
      </c>
      <c r="N21" s="14"/>
      <c r="O21" s="14" t="s">
        <v>13</v>
      </c>
      <c r="P21" s="14" t="s">
        <v>13</v>
      </c>
      <c r="Q21" s="14" t="s">
        <v>13</v>
      </c>
      <c r="R21" s="14" t="s">
        <v>13</v>
      </c>
      <c r="S21" s="78">
        <f>MEDIAN(H21,G21,E21)</f>
        <v>2500</v>
      </c>
      <c r="T21" s="78">
        <f>AVERAGE(H21,G21,E21)</f>
        <v>2416.6666666666665</v>
      </c>
      <c r="U21" s="15">
        <f t="shared" si="4"/>
        <v>642.80649304436872</v>
      </c>
      <c r="V21" s="15">
        <f t="shared" si="5"/>
        <v>26.598889367353191</v>
      </c>
      <c r="W21" s="84">
        <f t="shared" si="6"/>
        <v>3059.4731597110354</v>
      </c>
      <c r="X21" s="84">
        <f t="shared" si="7"/>
        <v>1773.8601736222977</v>
      </c>
    </row>
    <row r="22" spans="1:24" ht="22.5" x14ac:dyDescent="0.25">
      <c r="A22" s="37">
        <v>6</v>
      </c>
      <c r="B22" s="85" t="s">
        <v>11</v>
      </c>
      <c r="C22" s="17" t="s">
        <v>12</v>
      </c>
      <c r="D22" s="17">
        <v>441.2</v>
      </c>
      <c r="E22" s="18">
        <v>900</v>
      </c>
      <c r="F22" s="18" t="s">
        <v>13</v>
      </c>
      <c r="G22" s="19">
        <v>925.85500971709996</v>
      </c>
      <c r="H22" s="18">
        <v>650</v>
      </c>
      <c r="I22" s="18" t="s">
        <v>13</v>
      </c>
      <c r="J22" s="18" t="s">
        <v>13</v>
      </c>
      <c r="K22" s="79">
        <v>156.25</v>
      </c>
      <c r="L22" s="18" t="s">
        <v>13</v>
      </c>
      <c r="M22" s="80">
        <v>200</v>
      </c>
      <c r="N22" s="19"/>
      <c r="O22" s="19" t="s">
        <v>13</v>
      </c>
      <c r="P22" s="19" t="s">
        <v>13</v>
      </c>
      <c r="Q22" s="19" t="s">
        <v>13</v>
      </c>
      <c r="R22" s="19" t="s">
        <v>13</v>
      </c>
      <c r="S22" s="78">
        <f>MEDIAN(H22,G22,E22)</f>
        <v>900</v>
      </c>
      <c r="T22" s="78">
        <f>AVERAGE(H22,G22,E22)</f>
        <v>825.28500323903336</v>
      </c>
      <c r="U22" s="20">
        <f t="shared" si="4"/>
        <v>331.64975631087458</v>
      </c>
      <c r="V22" s="20">
        <f t="shared" si="5"/>
        <v>40.186087837442066</v>
      </c>
      <c r="W22" s="84">
        <f t="shared" si="6"/>
        <v>1156.934759549908</v>
      </c>
      <c r="X22" s="84">
        <f t="shared" si="7"/>
        <v>493.63524692815878</v>
      </c>
    </row>
    <row r="23" spans="1:24" x14ac:dyDescent="0.25">
      <c r="A23" s="3"/>
      <c r="B23" s="4"/>
      <c r="C23" s="227"/>
      <c r="D23" s="227"/>
      <c r="E23" s="227"/>
      <c r="F23" s="227"/>
      <c r="G23" s="227"/>
      <c r="H23" s="227"/>
      <c r="I23" s="227"/>
      <c r="J23" s="227"/>
      <c r="K23" s="227"/>
      <c r="L23" s="227"/>
      <c r="M23" s="227"/>
      <c r="N23" s="227"/>
      <c r="O23" s="227"/>
      <c r="P23" s="227"/>
      <c r="Q23" s="227"/>
      <c r="R23" s="227"/>
      <c r="S23" s="227"/>
      <c r="T23" s="227"/>
      <c r="U23" s="227"/>
      <c r="V23" s="227"/>
      <c r="W23" s="227"/>
      <c r="X23" s="227"/>
    </row>
    <row r="24" spans="1:24" ht="15.75" thickBot="1" x14ac:dyDescent="0.3"/>
    <row r="25" spans="1:24" ht="15.75" thickBot="1" x14ac:dyDescent="0.3">
      <c r="A25" s="221" t="s">
        <v>98</v>
      </c>
      <c r="B25" s="222"/>
      <c r="C25" s="222"/>
      <c r="D25" s="222"/>
      <c r="E25" s="222"/>
      <c r="F25" s="222"/>
      <c r="G25" s="223"/>
    </row>
    <row r="26" spans="1:24" ht="54" x14ac:dyDescent="0.25">
      <c r="A26" s="133" t="s">
        <v>0</v>
      </c>
      <c r="B26" s="134" t="s">
        <v>1</v>
      </c>
      <c r="C26" s="134" t="s">
        <v>93</v>
      </c>
      <c r="D26" s="134" t="s">
        <v>94</v>
      </c>
      <c r="E26" s="136" t="s">
        <v>96</v>
      </c>
      <c r="F26" s="134" t="s">
        <v>97</v>
      </c>
      <c r="G26" s="135" t="s">
        <v>95</v>
      </c>
    </row>
    <row r="27" spans="1:24" x14ac:dyDescent="0.25">
      <c r="A27" s="124">
        <v>1</v>
      </c>
      <c r="B27" s="125" t="s">
        <v>6</v>
      </c>
      <c r="C27" s="126">
        <v>5</v>
      </c>
      <c r="D27" s="126">
        <v>33</v>
      </c>
      <c r="E27" s="137">
        <v>4</v>
      </c>
      <c r="F27" s="126">
        <v>3</v>
      </c>
      <c r="G27" s="127">
        <f>SUM(C27:F27)</f>
        <v>45</v>
      </c>
    </row>
    <row r="28" spans="1:24" x14ac:dyDescent="0.25">
      <c r="A28" s="124">
        <v>2</v>
      </c>
      <c r="B28" s="125" t="s">
        <v>7</v>
      </c>
      <c r="C28" s="126">
        <v>9</v>
      </c>
      <c r="D28" s="126">
        <v>6</v>
      </c>
      <c r="E28" s="137">
        <v>3</v>
      </c>
      <c r="F28" s="126">
        <v>4</v>
      </c>
      <c r="G28" s="127">
        <f t="shared" ref="G28:G32" si="8">SUM(C28:F28)</f>
        <v>22</v>
      </c>
    </row>
    <row r="29" spans="1:24" x14ac:dyDescent="0.25">
      <c r="A29" s="124">
        <v>3</v>
      </c>
      <c r="B29" s="125" t="s">
        <v>8</v>
      </c>
      <c r="C29" s="126">
        <v>5</v>
      </c>
      <c r="D29" s="126">
        <v>8</v>
      </c>
      <c r="E29" s="137">
        <v>4</v>
      </c>
      <c r="F29" s="126">
        <v>1</v>
      </c>
      <c r="G29" s="127">
        <f t="shared" si="8"/>
        <v>18</v>
      </c>
    </row>
    <row r="30" spans="1:24" x14ac:dyDescent="0.25">
      <c r="A30" s="124">
        <v>4</v>
      </c>
      <c r="B30" s="128" t="s">
        <v>9</v>
      </c>
      <c r="C30" s="126">
        <v>3</v>
      </c>
      <c r="D30" s="126" t="s">
        <v>13</v>
      </c>
      <c r="E30" s="137">
        <v>4</v>
      </c>
      <c r="F30" s="126" t="s">
        <v>13</v>
      </c>
      <c r="G30" s="127">
        <f t="shared" si="8"/>
        <v>7</v>
      </c>
    </row>
    <row r="31" spans="1:24" x14ac:dyDescent="0.25">
      <c r="A31" s="129">
        <v>5</v>
      </c>
      <c r="B31" s="125" t="s">
        <v>10</v>
      </c>
      <c r="C31" s="126" t="s">
        <v>13</v>
      </c>
      <c r="D31" s="126" t="s">
        <v>13</v>
      </c>
      <c r="E31" s="137">
        <v>3</v>
      </c>
      <c r="F31" s="126">
        <v>1</v>
      </c>
      <c r="G31" s="127">
        <f t="shared" si="8"/>
        <v>4</v>
      </c>
    </row>
    <row r="32" spans="1:24" ht="15.75" thickBot="1" x14ac:dyDescent="0.3">
      <c r="A32" s="130">
        <v>6</v>
      </c>
      <c r="B32" s="131" t="s">
        <v>11</v>
      </c>
      <c r="C32" s="132" t="s">
        <v>13</v>
      </c>
      <c r="D32" s="132" t="s">
        <v>13</v>
      </c>
      <c r="E32" s="138">
        <v>3</v>
      </c>
      <c r="F32" s="132">
        <v>2</v>
      </c>
      <c r="G32" s="127">
        <f t="shared" si="8"/>
        <v>5</v>
      </c>
    </row>
  </sheetData>
  <mergeCells count="18">
    <mergeCell ref="Q15:R15"/>
    <mergeCell ref="S15:T15"/>
    <mergeCell ref="A25:G25"/>
    <mergeCell ref="U15:X15"/>
    <mergeCell ref="C23:X23"/>
    <mergeCell ref="A2:X2"/>
    <mergeCell ref="A4:D4"/>
    <mergeCell ref="E4:H4"/>
    <mergeCell ref="I4:P4"/>
    <mergeCell ref="Q4:R4"/>
    <mergeCell ref="S4:T4"/>
    <mergeCell ref="U4:X4"/>
    <mergeCell ref="C12:X12"/>
    <mergeCell ref="A3:X3"/>
    <mergeCell ref="A14:X14"/>
    <mergeCell ref="A15:D15"/>
    <mergeCell ref="E15:H15"/>
    <mergeCell ref="I15:P15"/>
  </mergeCells>
  <pageMargins left="0" right="0" top="0.78740157480314965" bottom="0.98425196850393704" header="0.31496062992125984" footer="0.31496062992125984"/>
  <pageSetup paperSize="345" scale="5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D7"/>
  <sheetViews>
    <sheetView workbookViewId="0">
      <selection activeCell="D12" sqref="D12"/>
    </sheetView>
  </sheetViews>
  <sheetFormatPr defaultColWidth="8.85546875" defaultRowHeight="15" x14ac:dyDescent="0.25"/>
  <cols>
    <col min="1" max="1" width="34.85546875" style="91" customWidth="1"/>
    <col min="2" max="2" width="13.7109375" style="91" customWidth="1"/>
    <col min="3" max="3" width="32.42578125" style="91" customWidth="1"/>
    <col min="4" max="4" width="33.140625" style="91" customWidth="1"/>
    <col min="5" max="16384" width="8.85546875" style="91"/>
  </cols>
  <sheetData>
    <row r="2" spans="1:4" ht="15.75" thickBot="1" x14ac:dyDescent="0.3"/>
    <row r="3" spans="1:4" x14ac:dyDescent="0.25">
      <c r="A3" s="92" t="s">
        <v>14</v>
      </c>
      <c r="B3" s="93" t="s">
        <v>15</v>
      </c>
      <c r="C3" s="93" t="s">
        <v>16</v>
      </c>
      <c r="D3" s="94" t="s">
        <v>17</v>
      </c>
    </row>
    <row r="4" spans="1:4" ht="33.75" x14ac:dyDescent="0.25">
      <c r="A4" s="95" t="s">
        <v>18</v>
      </c>
      <c r="B4" s="96" t="s">
        <v>19</v>
      </c>
      <c r="C4" s="97" t="s">
        <v>23</v>
      </c>
      <c r="D4" s="98" t="s">
        <v>35</v>
      </c>
    </row>
    <row r="5" spans="1:4" ht="33.75" x14ac:dyDescent="0.25">
      <c r="A5" s="95" t="s">
        <v>22</v>
      </c>
      <c r="B5" s="96" t="s">
        <v>21</v>
      </c>
      <c r="C5" s="99" t="s">
        <v>24</v>
      </c>
      <c r="D5" s="100" t="s">
        <v>20</v>
      </c>
    </row>
    <row r="6" spans="1:4" ht="33.75" x14ac:dyDescent="0.25">
      <c r="A6" s="95" t="s">
        <v>26</v>
      </c>
      <c r="B6" s="96" t="s">
        <v>27</v>
      </c>
      <c r="C6" s="99" t="s">
        <v>28</v>
      </c>
      <c r="D6" s="98" t="s">
        <v>33</v>
      </c>
    </row>
    <row r="7" spans="1:4" ht="34.5" thickBot="1" x14ac:dyDescent="0.3">
      <c r="A7" s="101" t="s">
        <v>30</v>
      </c>
      <c r="B7" s="102" t="s">
        <v>31</v>
      </c>
      <c r="C7" s="103" t="s">
        <v>32</v>
      </c>
      <c r="D7" s="104" t="s">
        <v>34</v>
      </c>
    </row>
  </sheetData>
  <hyperlinks>
    <hyperlink ref="C4" r:id="rId1" display="comercial@fabrikdesignbrasil.com.br" xr:uid="{00000000-0004-0000-0400-000000000000}"/>
    <hyperlink ref="D5" r:id="rId2" display="https://www.google.com.br/maps/place/Brinkel%C3%A2ndia+Moreno/@-8.0971743,-35.0831211,17z/data=!3m1!4b1!4m5!3m4!1s0x7ab1ef8d0743587:0xa68e5da3a312cad5!8m2!3d-8.0971796!4d-35.0809324" xr:uid="{00000000-0004-0000-0400-000001000000}"/>
  </hyperlink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E8"/>
  <sheetViews>
    <sheetView workbookViewId="0">
      <selection activeCell="A2" sqref="A2"/>
    </sheetView>
  </sheetViews>
  <sheetFormatPr defaultRowHeight="15" x14ac:dyDescent="0.25"/>
  <cols>
    <col min="1" max="1" width="5.7109375" customWidth="1"/>
    <col min="2" max="2" width="23.140625" customWidth="1"/>
    <col min="3" max="3" width="7.7109375" bestFit="1" customWidth="1"/>
    <col min="4" max="4" width="7.85546875" customWidth="1"/>
  </cols>
  <sheetData>
    <row r="2" spans="1:5" x14ac:dyDescent="0.25">
      <c r="A2" s="108" t="s">
        <v>0</v>
      </c>
      <c r="B2" s="8" t="s">
        <v>1</v>
      </c>
      <c r="C2" s="8" t="s">
        <v>2</v>
      </c>
      <c r="D2" s="8" t="s">
        <v>4</v>
      </c>
    </row>
    <row r="3" spans="1:5" x14ac:dyDescent="0.25">
      <c r="A3" s="110">
        <v>1</v>
      </c>
      <c r="B3" s="37" t="s">
        <v>6</v>
      </c>
      <c r="C3" s="12" t="s">
        <v>3</v>
      </c>
      <c r="D3" s="12">
        <v>17</v>
      </c>
      <c r="E3">
        <f>D3*30%</f>
        <v>5.0999999999999996</v>
      </c>
    </row>
    <row r="4" spans="1:5" x14ac:dyDescent="0.25">
      <c r="A4" s="110">
        <v>2</v>
      </c>
      <c r="B4" s="37" t="s">
        <v>7</v>
      </c>
      <c r="C4" s="12" t="s">
        <v>3</v>
      </c>
      <c r="D4" s="12">
        <v>27</v>
      </c>
      <c r="E4">
        <f t="shared" ref="E4:E8" si="0">D4*30%</f>
        <v>8.1</v>
      </c>
    </row>
    <row r="5" spans="1:5" x14ac:dyDescent="0.25">
      <c r="A5" s="110">
        <v>3</v>
      </c>
      <c r="B5" s="37" t="s">
        <v>8</v>
      </c>
      <c r="C5" s="12" t="s">
        <v>3</v>
      </c>
      <c r="D5" s="12">
        <v>31</v>
      </c>
      <c r="E5">
        <f t="shared" si="0"/>
        <v>9.2999999999999989</v>
      </c>
    </row>
    <row r="6" spans="1:5" x14ac:dyDescent="0.25">
      <c r="A6" s="110">
        <v>4</v>
      </c>
      <c r="B6" s="40" t="s">
        <v>9</v>
      </c>
      <c r="C6" s="12" t="s">
        <v>3</v>
      </c>
      <c r="D6" s="12">
        <v>23</v>
      </c>
      <c r="E6">
        <f t="shared" si="0"/>
        <v>6.8999999999999995</v>
      </c>
    </row>
    <row r="7" spans="1:5" x14ac:dyDescent="0.25">
      <c r="A7" s="112">
        <v>5</v>
      </c>
      <c r="B7" s="42" t="s">
        <v>10</v>
      </c>
      <c r="C7" s="12" t="s">
        <v>3</v>
      </c>
      <c r="D7" s="16">
        <v>35</v>
      </c>
      <c r="E7">
        <f t="shared" si="0"/>
        <v>10.5</v>
      </c>
    </row>
    <row r="8" spans="1:5" ht="22.5" x14ac:dyDescent="0.25">
      <c r="A8" s="113">
        <v>6</v>
      </c>
      <c r="B8" s="43" t="s">
        <v>11</v>
      </c>
      <c r="C8" s="17" t="s">
        <v>12</v>
      </c>
      <c r="D8" s="17">
        <v>926.2</v>
      </c>
      <c r="E8">
        <f t="shared" si="0"/>
        <v>277.86</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2</vt:i4>
      </vt:variant>
    </vt:vector>
  </HeadingPairs>
  <TitlesOfParts>
    <vt:vector size="8" baseType="lpstr">
      <vt:lpstr>DIVISÃO DAS COTAS</vt:lpstr>
      <vt:lpstr>ORÇAMENTO</vt:lpstr>
      <vt:lpstr>PESQUISA DE PREÇOS</vt:lpstr>
      <vt:lpstr>MEMÓRIA DE CÁLCULO</vt:lpstr>
      <vt:lpstr>DADOS FORNECEDORES</vt:lpstr>
      <vt:lpstr>Planilha2</vt:lpstr>
      <vt:lpstr>'MEMÓRIA DE CÁLCULO'!Area_de_impressao</vt:lpstr>
      <vt:lpstr>'PESQUISA DE PREÇOS'!Area_de_impressao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Usuário</cp:lastModifiedBy>
  <cp:lastPrinted>2025-07-31T14:01:20Z</cp:lastPrinted>
  <dcterms:created xsi:type="dcterms:W3CDTF">2025-07-03T13:12:07Z</dcterms:created>
  <dcterms:modified xsi:type="dcterms:W3CDTF">2025-08-14T16:59:43Z</dcterms:modified>
</cp:coreProperties>
</file>